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fileVersion appName="xl" lastEdited="5" lowestEdited="6" rupBuild="27226"/>
  <workbookPr checkCompatibility="1" autoCompressPictures="0"/>
  <bookViews>
    <workbookView xWindow="540" yWindow="2500" windowWidth="32340" windowHeight="16140" activeTab="2"/>
  </bookViews>
  <sheets>
    <sheet name="Q1 Diagnosis mTBI" sheetId="1" r:id="rId1"/>
    <sheet name="Q2 (evidence profile table)" sheetId="3" r:id="rId2"/>
    <sheet name="Q3 Prognosis ICA (3)" sheetId="12" r:id="rId3"/>
    <sheet name="Q4 (Giza)" sheetId="5" r:id="rId4"/>
    <sheet name="Q5 Prognosis LT" sheetId="13" r:id="rId5"/>
    <sheet name="Q6 Therapeutic" sheetId="7" r:id="rId6"/>
  </sheets>
  <definedNames>
    <definedName name="_xlnm.Print_Area" localSheetId="3">'Q4 (Giza)'!$A$1:$S$228</definedName>
    <definedName name="_xlnm.Print_Area" localSheetId="5">'Q6 Therapeutic'!$A$2:$O$34</definedName>
  </definedNames>
  <calcPr calcId="140001" concurrentCalc="0"/>
  <extLst>
    <ext xmlns:mx="http://schemas.microsoft.com/office/mac/excel/2008/main" uri="{7523E5D3-25F3-A5E0-1632-64F254C22452}">
      <mx:ArchID Flags="2"/>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 i="12" l="1"/>
  <c r="J3" i="12"/>
  <c r="K3" i="12"/>
  <c r="L3" i="12"/>
  <c r="M3" i="12"/>
  <c r="N3" i="12"/>
  <c r="G4" i="12"/>
  <c r="J4" i="12"/>
  <c r="K4" i="12"/>
  <c r="L4" i="12"/>
  <c r="M4" i="12"/>
  <c r="N4" i="12"/>
  <c r="G5" i="12"/>
  <c r="J5" i="12"/>
  <c r="K5" i="12"/>
  <c r="L5" i="12"/>
  <c r="M5" i="12"/>
  <c r="N5" i="12"/>
  <c r="F7" i="12"/>
  <c r="G7" i="12"/>
  <c r="I7" i="12"/>
  <c r="J7" i="12"/>
  <c r="K7" i="12"/>
  <c r="L7" i="12"/>
  <c r="M7" i="12"/>
  <c r="N7" i="12"/>
  <c r="F8" i="12"/>
  <c r="G8" i="12"/>
  <c r="I8" i="12"/>
  <c r="J8" i="12"/>
  <c r="K8" i="12"/>
  <c r="L8" i="12"/>
  <c r="M8" i="12"/>
  <c r="N8" i="12"/>
  <c r="G9" i="12"/>
  <c r="J9" i="12"/>
  <c r="K9" i="12"/>
  <c r="L9" i="12"/>
  <c r="M9" i="12"/>
  <c r="N9" i="12"/>
  <c r="G10" i="12"/>
  <c r="J10" i="12"/>
  <c r="K10" i="12"/>
  <c r="L10" i="12"/>
  <c r="M10" i="12"/>
  <c r="N10" i="12"/>
  <c r="F11" i="12"/>
  <c r="G11" i="12"/>
  <c r="I11" i="12"/>
  <c r="J11" i="12"/>
  <c r="K11" i="12"/>
  <c r="L11" i="12"/>
  <c r="M11" i="12"/>
  <c r="N11" i="12"/>
  <c r="G12" i="12"/>
  <c r="J12" i="12"/>
  <c r="K12" i="12"/>
  <c r="L12" i="12"/>
  <c r="M12" i="12"/>
  <c r="N12" i="12"/>
  <c r="F15" i="12"/>
  <c r="G15" i="12"/>
  <c r="I15" i="12"/>
  <c r="J15" i="12"/>
  <c r="K15" i="12"/>
  <c r="L15" i="12"/>
  <c r="M15" i="12"/>
  <c r="N15" i="12"/>
  <c r="F16" i="12"/>
  <c r="G16" i="12"/>
  <c r="I16" i="12"/>
  <c r="J16" i="12"/>
  <c r="K16" i="12"/>
  <c r="L16" i="12"/>
  <c r="M16" i="12"/>
  <c r="N16" i="12"/>
  <c r="F17" i="12"/>
  <c r="G17" i="12"/>
  <c r="I17" i="12"/>
  <c r="J17" i="12"/>
  <c r="K17" i="12"/>
  <c r="L17" i="12"/>
  <c r="M17" i="12"/>
  <c r="N17" i="12"/>
  <c r="G18" i="12"/>
  <c r="J18" i="12"/>
  <c r="K18" i="12"/>
  <c r="L18" i="12"/>
  <c r="M18" i="12"/>
  <c r="N18" i="12"/>
  <c r="G19" i="12"/>
  <c r="J19" i="12"/>
  <c r="K19" i="12"/>
  <c r="L19" i="12"/>
  <c r="M19" i="12"/>
  <c r="N19" i="12"/>
  <c r="F22" i="12"/>
  <c r="G22" i="12"/>
  <c r="I22" i="12"/>
  <c r="J22" i="12"/>
  <c r="K22" i="12"/>
  <c r="L22" i="12"/>
  <c r="M22" i="12"/>
  <c r="N22" i="12"/>
  <c r="F23" i="12"/>
  <c r="G23" i="12"/>
  <c r="I23" i="12"/>
  <c r="J23" i="12"/>
  <c r="K23" i="12"/>
  <c r="L23" i="12"/>
  <c r="M23" i="12"/>
  <c r="N23" i="12"/>
  <c r="F24" i="12"/>
  <c r="G24" i="12"/>
  <c r="I24" i="12"/>
  <c r="J24" i="12"/>
  <c r="K24" i="12"/>
  <c r="L24" i="12"/>
  <c r="M24" i="12"/>
  <c r="N24" i="12"/>
  <c r="F26" i="12"/>
  <c r="G26" i="12"/>
  <c r="I26" i="12"/>
  <c r="J26" i="12"/>
  <c r="K26" i="12"/>
  <c r="L26" i="12"/>
  <c r="M26" i="12"/>
  <c r="N26" i="12"/>
  <c r="G27" i="12"/>
  <c r="J27" i="12"/>
  <c r="K27" i="12"/>
  <c r="L27" i="12"/>
  <c r="M27" i="12"/>
  <c r="N27" i="12"/>
  <c r="G28" i="12"/>
  <c r="J28" i="12"/>
  <c r="K28" i="12"/>
  <c r="L28" i="12"/>
  <c r="M28" i="12"/>
  <c r="N28" i="12"/>
  <c r="F31" i="12"/>
  <c r="G31" i="12"/>
  <c r="I31" i="12"/>
  <c r="J31" i="12"/>
  <c r="K31" i="12"/>
  <c r="L31" i="12"/>
  <c r="M31" i="12"/>
  <c r="N31" i="12"/>
  <c r="F32" i="12"/>
  <c r="G32" i="12"/>
  <c r="I32" i="12"/>
  <c r="J32" i="12"/>
  <c r="K32" i="12"/>
  <c r="L32" i="12"/>
  <c r="M32" i="12"/>
  <c r="N32" i="12"/>
  <c r="G33" i="12"/>
  <c r="J33" i="12"/>
  <c r="K33" i="12"/>
  <c r="L33" i="12"/>
  <c r="M33" i="12"/>
  <c r="N33" i="12"/>
  <c r="G34" i="12"/>
  <c r="J34" i="12"/>
  <c r="K34" i="12"/>
  <c r="L34" i="12"/>
  <c r="M34" i="12"/>
  <c r="N34" i="12"/>
  <c r="G35" i="12"/>
  <c r="J35" i="12"/>
  <c r="K35" i="12"/>
  <c r="L35" i="12"/>
  <c r="M35" i="12"/>
  <c r="N35" i="12"/>
  <c r="G38" i="12"/>
  <c r="J38" i="12"/>
  <c r="K38" i="12"/>
  <c r="L38" i="12"/>
  <c r="M38" i="12"/>
  <c r="N38" i="12"/>
  <c r="G39" i="12"/>
  <c r="J39" i="12"/>
  <c r="K39" i="12"/>
  <c r="L39" i="12"/>
  <c r="M39" i="12"/>
  <c r="N39" i="12"/>
  <c r="F40" i="12"/>
  <c r="G40" i="12"/>
  <c r="I40" i="12"/>
  <c r="J40" i="12"/>
  <c r="K40" i="12"/>
  <c r="L40" i="12"/>
  <c r="M40" i="12"/>
  <c r="N40" i="12"/>
  <c r="G43" i="12"/>
  <c r="I43" i="12"/>
  <c r="J43" i="12"/>
  <c r="K43" i="12"/>
  <c r="L43" i="12"/>
  <c r="M43" i="12"/>
  <c r="N43" i="12"/>
  <c r="G44" i="12"/>
  <c r="J44" i="12"/>
  <c r="K44" i="12"/>
  <c r="L44" i="12"/>
  <c r="M44" i="12"/>
  <c r="N44" i="12"/>
  <c r="G45" i="12"/>
  <c r="J45" i="12"/>
  <c r="K45" i="12"/>
  <c r="L45" i="12"/>
  <c r="M45" i="12"/>
  <c r="N45" i="12"/>
  <c r="G46" i="12"/>
  <c r="J46" i="12"/>
  <c r="K46" i="12"/>
  <c r="L46" i="12"/>
  <c r="M46" i="12"/>
  <c r="N46" i="12"/>
  <c r="G47" i="12"/>
  <c r="J47" i="12"/>
  <c r="K47" i="12"/>
  <c r="L47" i="12"/>
  <c r="M47" i="12"/>
  <c r="N47" i="12"/>
  <c r="G50" i="12"/>
  <c r="J50" i="12"/>
  <c r="K50" i="12"/>
  <c r="L50" i="12"/>
  <c r="M50" i="12"/>
  <c r="N50" i="12"/>
  <c r="G51" i="12"/>
  <c r="J51" i="12"/>
  <c r="K51" i="12"/>
  <c r="L51" i="12"/>
  <c r="M51" i="12"/>
  <c r="N51" i="12"/>
  <c r="G52" i="12"/>
  <c r="J52" i="12"/>
  <c r="K52" i="12"/>
  <c r="L52" i="12"/>
  <c r="M52" i="12"/>
  <c r="N52" i="12"/>
  <c r="G53" i="12"/>
  <c r="J53" i="12"/>
  <c r="K53" i="12"/>
  <c r="L53" i="12"/>
  <c r="M53" i="12"/>
  <c r="N53" i="12"/>
  <c r="G54" i="12"/>
  <c r="J54" i="12"/>
  <c r="K54" i="12"/>
  <c r="L54" i="12"/>
  <c r="M54" i="12"/>
  <c r="N54" i="12"/>
  <c r="G58" i="12"/>
  <c r="J58" i="12"/>
  <c r="K58" i="12"/>
  <c r="L58" i="12"/>
  <c r="M58" i="12"/>
  <c r="N58" i="12"/>
  <c r="G59" i="12"/>
  <c r="J59" i="12"/>
  <c r="K59" i="12"/>
  <c r="L59" i="12"/>
  <c r="M59" i="12"/>
  <c r="N59" i="12"/>
  <c r="G60" i="12"/>
  <c r="J60" i="12"/>
  <c r="K60" i="12"/>
  <c r="L60" i="12"/>
  <c r="M60" i="12"/>
  <c r="N60" i="12"/>
  <c r="G62" i="12"/>
  <c r="J62" i="12"/>
  <c r="K62" i="12"/>
  <c r="L62" i="12"/>
  <c r="M62" i="12"/>
  <c r="N62" i="12"/>
  <c r="G63" i="12"/>
  <c r="J63" i="12"/>
  <c r="K63" i="12"/>
  <c r="L63" i="12"/>
  <c r="M63" i="12"/>
  <c r="N63" i="12"/>
  <c r="G64" i="12"/>
  <c r="J64" i="12"/>
  <c r="K64" i="12"/>
  <c r="L64" i="12"/>
  <c r="M64" i="12"/>
  <c r="N64" i="12"/>
  <c r="G65" i="12"/>
  <c r="J65" i="12"/>
  <c r="K65" i="12"/>
  <c r="L65" i="12"/>
  <c r="M65" i="12"/>
  <c r="N65" i="12"/>
  <c r="G66" i="12"/>
  <c r="J66" i="12"/>
  <c r="K66" i="12"/>
  <c r="L66" i="12"/>
  <c r="M66" i="12"/>
  <c r="N66" i="12"/>
  <c r="G67" i="12"/>
  <c r="J67" i="12"/>
  <c r="K67" i="12"/>
  <c r="L67" i="12"/>
  <c r="M67" i="12"/>
  <c r="N67" i="12"/>
  <c r="G4" i="3"/>
  <c r="G5" i="3"/>
  <c r="G6" i="3"/>
  <c r="G7" i="3"/>
  <c r="G8" i="3"/>
  <c r="G9" i="3"/>
  <c r="G10" i="3"/>
  <c r="G11" i="3"/>
  <c r="G12" i="3"/>
  <c r="G13" i="3"/>
  <c r="G14" i="3"/>
  <c r="G15" i="3"/>
  <c r="G16" i="3"/>
  <c r="G17" i="3"/>
  <c r="G18" i="3"/>
  <c r="G22" i="3"/>
  <c r="G23" i="3"/>
  <c r="G24" i="3"/>
  <c r="G25" i="3"/>
  <c r="G26" i="3"/>
  <c r="G27" i="3"/>
  <c r="G28" i="3"/>
  <c r="G29" i="3"/>
  <c r="G30" i="3"/>
  <c r="G31" i="3"/>
  <c r="G32" i="3"/>
  <c r="G33" i="3"/>
  <c r="G34" i="3"/>
  <c r="G35" i="3"/>
  <c r="G36" i="3"/>
  <c r="G37" i="3"/>
  <c r="G42" i="3"/>
  <c r="G43" i="3"/>
  <c r="G44" i="3"/>
  <c r="G45" i="3"/>
  <c r="G46" i="3"/>
  <c r="G47" i="3"/>
  <c r="G48" i="3"/>
  <c r="G52" i="3"/>
  <c r="G53" i="3"/>
  <c r="G58" i="3"/>
  <c r="G59" i="3"/>
  <c r="G60" i="3"/>
  <c r="G61" i="3"/>
  <c r="G62" i="3"/>
  <c r="G63" i="3"/>
  <c r="G64" i="3"/>
  <c r="G65" i="3"/>
  <c r="G66" i="3"/>
  <c r="G67" i="3"/>
  <c r="G68" i="3"/>
  <c r="G69" i="3"/>
  <c r="G70" i="3"/>
  <c r="G71" i="3"/>
  <c r="G72" i="3"/>
  <c r="G73" i="3"/>
  <c r="G77" i="3"/>
  <c r="G78" i="3"/>
  <c r="G79" i="3"/>
  <c r="G80" i="3"/>
  <c r="G81" i="3"/>
  <c r="G82" i="3"/>
  <c r="G83" i="3"/>
  <c r="G84" i="3"/>
  <c r="G85" i="3"/>
  <c r="G86" i="3"/>
  <c r="G87" i="3"/>
  <c r="G88" i="3"/>
  <c r="G89" i="3"/>
  <c r="G90" i="3"/>
  <c r="G91" i="3"/>
</calcChain>
</file>

<file path=xl/comments1.xml><?xml version="1.0" encoding="utf-8"?>
<comments xmlns="http://schemas.openxmlformats.org/spreadsheetml/2006/main">
  <authors>
    <author>UCLA clinic 1</author>
  </authors>
  <commentList>
    <comment ref="H205" authorId="0">
      <text>
        <r>
          <rPr>
            <b/>
            <sz val="9"/>
            <color indexed="81"/>
            <rFont val="Tahoma"/>
            <family val="2"/>
          </rPr>
          <t>UCLA clinic 1:</t>
        </r>
        <r>
          <rPr>
            <sz val="9"/>
            <color indexed="81"/>
            <rFont val="Tahoma"/>
            <family val="2"/>
          </rPr>
          <t xml:space="preserve">
cherry pick should be Class III
</t>
        </r>
      </text>
    </comment>
  </commentList>
</comments>
</file>

<file path=xl/sharedStrings.xml><?xml version="1.0" encoding="utf-8"?>
<sst xmlns="http://schemas.openxmlformats.org/spreadsheetml/2006/main" count="5011" uniqueCount="1334">
  <si>
    <t>Class III</t>
  </si>
  <si>
    <t>8 (4-blood test)</t>
  </si>
  <si>
    <t>Class II</t>
  </si>
  <si>
    <t>Class I</t>
  </si>
  <si>
    <t>10 papers: 4 blood test, 4 cognitive plus sx, 1 balance</t>
  </si>
  <si>
    <t>very low</t>
  </si>
  <si>
    <t>NC</t>
  </si>
  <si>
    <t>N/A</t>
  </si>
  <si>
    <t>No difference between control and subject on WASI, RAVLT, Stroop color and word test, Symbol Digits modality test, Children's Color Trails test, Paced Auditory Serial Addition Test (PASAT), Grooved pegboard, Beck youth inventories, Conners Parental Rating Scale, Chold Behavior Checklist  fMRI BOLD changes in subjects was significantly lower in thepost. parahippocampal gyri, retrosplenial regions, and thalami bilaterally. Subjects had significantly increased activations inthe left hippocampus and right middle temporal gyrus.</t>
  </si>
  <si>
    <t>III</t>
  </si>
  <si>
    <t>Saluja,R 2015</t>
  </si>
  <si>
    <t>Clinical impression, WHO criteria,GCS</t>
  </si>
  <si>
    <t>Imaging fMRI, non computerized neuropsych</t>
  </si>
  <si>
    <t>Very Low</t>
  </si>
  <si>
    <t>D</t>
  </si>
  <si>
    <t>Raw mean differences  in sway index (95% CI) : Eyes open, stable 1.6 (0.20,3.00); Romberg test 3.5 (1.29,5.71); Eyes closed, stable 2.4 (0.26,4.54); Eyes open, moving  9 (3.49, 14.51); Eyes closed, moving  6 (0.72, 11.28) (All differences significant)</t>
  </si>
  <si>
    <t>II</t>
  </si>
  <si>
    <t>#59--Lahat E 1996</t>
  </si>
  <si>
    <t>Clinician impression, GCS</t>
  </si>
  <si>
    <t>Balance (static, dynamic)</t>
  </si>
  <si>
    <t>MODERATE</t>
  </si>
  <si>
    <t>U</t>
  </si>
  <si>
    <t>Overall Symptoms</t>
  </si>
  <si>
    <t>Need addition data author contacted, no response</t>
  </si>
  <si>
    <t>#16--Brosseau-Luchaine O 2008</t>
  </si>
  <si>
    <t>Formal diagnostic criteria (ACRM), GCS</t>
  </si>
  <si>
    <t>Visual processing, optic flow</t>
  </si>
  <si>
    <t>SAC-LOW  GSC- MODERATE</t>
  </si>
  <si>
    <t>NC-SAC GSC-U</t>
  </si>
  <si>
    <t>Summary difference for all (combining all age groups):
SAC -1.23, 95% CI -2.1 to -0.4)
GCS 8.6 (95% CI 7.3 to 9.8)
Both significant but SAC differences small</t>
  </si>
  <si>
    <t>#42--Grubenhoff JA 2010</t>
  </si>
  <si>
    <t>Clinician Impression, GCS</t>
  </si>
  <si>
    <t>Symptoms (GSC), Cognitive (SAC)</t>
  </si>
  <si>
    <t>Very low</t>
  </si>
  <si>
    <t>Overall non-computer motor</t>
  </si>
  <si>
    <r>
      <rPr>
        <b/>
        <u/>
        <sz val="10"/>
        <color theme="1"/>
        <rFont val="Calibri"/>
        <family val="2"/>
        <scheme val="minor"/>
      </rPr>
      <t>1 week:</t>
    </r>
    <r>
      <rPr>
        <sz val="10"/>
        <color theme="1"/>
        <rFont val="Calibri"/>
        <family val="2"/>
        <scheme val="minor"/>
      </rPr>
      <t xml:space="preserve"> BOTMP Speed raw d=-.74 (-1.2, -.29) age score d=-1.2 (-1.7, -.71) Apparatus scores - Upper Extrem Simple RT d=.2 (-.24), Initial movement d=0.05 (-.4, .5), all Cohen's d &lt; .2</t>
    </r>
  </si>
  <si>
    <t>#40--Gagnon I 2004</t>
  </si>
  <si>
    <t>Formal diagnostic criteria (ACRM), Glasgow Coma Scale</t>
  </si>
  <si>
    <t>Non-computerized cognitive test (visuomotor response speed, motor speed, apparatus), symptoms (Rivermead)</t>
  </si>
  <si>
    <t>did not downgrade for spectrum bias b/c both groups are participating athletes, same contact exposure and testing experience</t>
  </si>
  <si>
    <t>Overall Computer Cognitive</t>
  </si>
  <si>
    <t>Within 72 hours: PCSx: partial eta2=.23; Verbal Mem=.19, Vis Mem=.20, Process Spd=.24, Reaction Time=.31;  Combined Cog&amp;PCSx Sensitivity=81.9% (.71, .90), Specificity=89.4% (.79, .95); LR+=7.7 (3.8, 15.7)</t>
  </si>
  <si>
    <t>#88--Schatz P 2006</t>
  </si>
  <si>
    <t xml:space="preserve">Clinician impression </t>
  </si>
  <si>
    <t>Computerized cognitive test (IMPACT), symptoms (PCSS)</t>
  </si>
  <si>
    <t>low</t>
  </si>
  <si>
    <t>mTBI pts did not differ significantly from control on the Verbal Memory Domain (VMD) score (F(2,99)= 2.63;p=0.108 Cohen's d=0.36) There were no significant group differences on the immediate and delayed scores indicating accuracy on the memory testing.  Subjects were not significantly different from controls on the Cognitive flexibility domain (CFD) (F(2,101)=3.35 p=0.070; d=0.41. Subjects were significantly different than controls on the Reaction Time Domain (RTD) score (U=725;Z=2.56;p=0.010) d=0.60) Subjests were also significantly worse than control on response time for immediate recognition on the verbal memory score (F(2,201)=5.19;p=0.025;d=0.52)psycomotor speed for the nondominent hand (F(1,103)=7.47;p=0.007;d=0.54) and reaction time for the simple (U=662.5;Z=3.01; p=0.003;d=0.060),complex (U=715;Z=2.63;p=0.009;d=0.68) and Stroop interference (F(1,103)=4.81;p=0.031;d=0.49)</t>
  </si>
  <si>
    <t>Brooks,B 2014</t>
  </si>
  <si>
    <t>Clinical Impression, GCS,self-reported sxs</t>
  </si>
  <si>
    <t>Computerized cognitive test (CNS Vital Signs)</t>
  </si>
  <si>
    <r>
      <rPr>
        <u/>
        <sz val="10"/>
        <color theme="1"/>
        <rFont val="Calibri"/>
        <family val="2"/>
        <scheme val="minor"/>
      </rPr>
      <t>Between groups</t>
    </r>
    <r>
      <rPr>
        <sz val="10"/>
        <color theme="1"/>
        <rFont val="Calibri"/>
        <family val="2"/>
        <scheme val="minor"/>
      </rPr>
      <t xml:space="preserve"> 36 hours -Memory d=-1.1 ( -1.5, -.56) PCSx d=.1.17 (.67, 1.7)   Day 4  Memory d= -.88 (-1.4, -.39) PCSx d= .74 (.24, </t>
    </r>
    <r>
      <rPr>
        <sz val="10"/>
        <rFont val="Calibri"/>
        <family val="2"/>
        <scheme val="minor"/>
      </rPr>
      <t xml:space="preserve">1.2) </t>
    </r>
    <r>
      <rPr>
        <sz val="10"/>
        <color theme="1"/>
        <rFont val="Calibri"/>
        <family val="2"/>
        <scheme val="minor"/>
      </rPr>
      <t xml:space="preserve"> </t>
    </r>
  </si>
  <si>
    <t>#71--Lovell MR 2003</t>
  </si>
  <si>
    <t>Formal diagnostic criteria,self-reported symptoms</t>
  </si>
  <si>
    <t>Low</t>
  </si>
  <si>
    <t xml:space="preserve">no injured controls; antibodies take time to develop, which may reduce use as an acute test. </t>
  </si>
  <si>
    <t xml:space="preserve">Day 1-2 (GluR1) d= 3.4 (2.4, 4.4)   (NR2A) d= 5.8 (4.5, 7.1) Day 4-5 (GluR1) d= 6.3 (4.9, 7.7)   (NR2A) d= 2.7 (1.8, 3.6)   </t>
  </si>
  <si>
    <t>#90--Sorokina EG 2009</t>
  </si>
  <si>
    <t>Clinician Impression Glasgow Coma Scale</t>
  </si>
  <si>
    <t>Blood tests (antibodies Glutamate receptors, NO products)</t>
  </si>
  <si>
    <t>No injured controls</t>
  </si>
  <si>
    <t>Mean UCHL-1 levels were not statistically different in cases and controls (0.177+/-.219 vs. 0.261+/- 0.260 ng/ml, p=0.26)Cases had a significantly higher mean GFAP levels than controls (0.072+/-0.087 vs. 0.014+/-0.22 ng/ml, p=0.007) GFAP did NOT correlate with total symptom burden (R2=0.05,p=0.31) however GFAP did correlate with PECARN risk stratification categories (R2=0.44,p=0.0005)</t>
  </si>
  <si>
    <t>Babcock,L. 2013</t>
  </si>
  <si>
    <t>Clinical Impression, symptom scale</t>
  </si>
  <si>
    <t>Blood tests (UCHL-1,GFAP)</t>
  </si>
  <si>
    <t>Recommend downgrade due to lack of definition of mTBI/concussion.</t>
  </si>
  <si>
    <t>K: Grp1v2 d=-.78 (-1.19, -.38) 1v3 d=-1.1 (-1.5, -.67);  Na Grp1v2 d=-.67 (-1.1, -.26), 1v3 d=-1.57 (-2.0, -1.1); Glucose Grp1v2 d=.18 (-.21, .57); 1v3 d=1.17 (.75, 1.6)</t>
  </si>
  <si>
    <t>#65--Lazar L 1997</t>
  </si>
  <si>
    <t>Clinicians impression, Glasgow Coma Scale</t>
  </si>
  <si>
    <t>Blood tests (K, Na, Glu, WBC)</t>
  </si>
  <si>
    <t>Concern about no specific information re the control group, possibly limiting the generalizability of the finding</t>
  </si>
  <si>
    <t>Mean serum tau protein levels between the study groups (group 1 and group 2) and the control group (group 3, 38.52 ± 29.01 [5.14-131.29]) were statistically significant (p b .001 and p b .001, respectively); calculated effect size Cohen's d=1.21 (.72, 1.69)</t>
  </si>
  <si>
    <t>#46--Guzel A 2010</t>
  </si>
  <si>
    <t>Clinicians impression, CT scan (e.g., presence of blood), Glasgow Coma Scale</t>
  </si>
  <si>
    <t>Blood tests (serum tau)</t>
  </si>
  <si>
    <t>Single III study,</t>
  </si>
  <si>
    <t>Biomarker group distinguish controls from Infant mTBI: VCAM, IL-6 Sensitivity = .87 (.60, .98), Specificity = .90 (.67, .98); LR+= 8.8 (2.3, 33.0) ; MMP-9, IL-6 Sens=.81 (.54, .95), Spec=.90 (.67, .98); LR+= 8.1 (2.1, 30.9).</t>
  </si>
  <si>
    <t>#13--Berger RP 2009</t>
  </si>
  <si>
    <t>Clinicians impression Glasgow Coma Scale</t>
  </si>
  <si>
    <t>Blood tests (Multiple)</t>
  </si>
  <si>
    <t>1 Class II study, Clinical utility: Low sensitivity as a clinical measure making it less useful</t>
  </si>
  <si>
    <t>Overall SB100</t>
  </si>
  <si>
    <t>no significant diferrence between control and subject</t>
  </si>
  <si>
    <t>Geyer,C 2009</t>
  </si>
  <si>
    <t>GCS,self reported sx</t>
  </si>
  <si>
    <t>Blood tests (S100B,NSE)</t>
  </si>
  <si>
    <t>Low sensitivity; concern about generalization due to age restriction, and non-accident population?</t>
  </si>
  <si>
    <t>confid ints</t>
  </si>
  <si>
    <t>Control (long bone fx) vs. mTBI (n=27) - Sensitivity = 0.44 (.26, .64) Specificity = 1.0 (.76, 1); LR+= xxxx; no diff. betw mTBI and mod-severe TBI</t>
  </si>
  <si>
    <t>#12--Berger RP 2002</t>
  </si>
  <si>
    <t>Glasgow Coma Scale Clinicians impression</t>
  </si>
  <si>
    <t>Blood tests (S100B)</t>
  </si>
  <si>
    <t>Confidence in Evidence</t>
  </si>
  <si>
    <t>Comment</t>
  </si>
  <si>
    <t>Direction of bias</t>
  </si>
  <si>
    <t>Dose Response</t>
  </si>
  <si>
    <t>Magnitude of Effect</t>
  </si>
  <si>
    <t>Reporting bias</t>
  </si>
  <si>
    <t>Plausible</t>
  </si>
  <si>
    <t>Directness</t>
  </si>
  <si>
    <t>Consistent</t>
  </si>
  <si>
    <t>Precision</t>
  </si>
  <si>
    <t xml:space="preserve">Effect </t>
  </si>
  <si>
    <t>Class</t>
  </si>
  <si>
    <t>Study (Author, Year)</t>
  </si>
  <si>
    <t>Reference Standard</t>
  </si>
  <si>
    <t>Diagnostic Tool</t>
  </si>
  <si>
    <t>nc</t>
  </si>
  <si>
    <t>Overall</t>
  </si>
  <si>
    <t>Bramley</t>
  </si>
  <si>
    <t>zhu</t>
  </si>
  <si>
    <t>Schoenfeld</t>
  </si>
  <si>
    <t>Katirici surgery</t>
  </si>
  <si>
    <t xml:space="preserve">Bainbridge surgery </t>
  </si>
  <si>
    <t>Simon Surgery</t>
  </si>
  <si>
    <t>Davis Surgery</t>
  </si>
  <si>
    <t>Schunk Total Surgery</t>
  </si>
  <si>
    <t>Osmond Surgery</t>
  </si>
  <si>
    <t>Boran Surgery</t>
  </si>
  <si>
    <t>Fabbri Surgery</t>
  </si>
  <si>
    <t>Melo Surgery</t>
  </si>
  <si>
    <t>Quayl surgery</t>
  </si>
  <si>
    <t>Halley surgery</t>
  </si>
  <si>
    <t>Kupperman Surgery</t>
  </si>
  <si>
    <t>neurosurgery</t>
  </si>
  <si>
    <t>CT</t>
  </si>
  <si>
    <t>Katirici</t>
  </si>
  <si>
    <t xml:space="preserve">Bramley </t>
  </si>
  <si>
    <t xml:space="preserve">zhu </t>
  </si>
  <si>
    <t xml:space="preserve">schoenfeld </t>
  </si>
  <si>
    <t xml:space="preserve">Bressen </t>
  </si>
  <si>
    <t xml:space="preserve">Bainbridge </t>
  </si>
  <si>
    <t xml:space="preserve">Simon </t>
  </si>
  <si>
    <t xml:space="preserve">Davis </t>
  </si>
  <si>
    <t xml:space="preserve">Schunk </t>
  </si>
  <si>
    <t>Osmond</t>
  </si>
  <si>
    <t>Boran</t>
  </si>
  <si>
    <t xml:space="preserve">Fabbri </t>
  </si>
  <si>
    <t xml:space="preserve">Melo </t>
  </si>
  <si>
    <t xml:space="preserve">Quayl </t>
  </si>
  <si>
    <t xml:space="preserve">Halley </t>
  </si>
  <si>
    <t xml:space="preserve">Kupperman </t>
  </si>
  <si>
    <t>clinically important finding</t>
  </si>
  <si>
    <t xml:space="preserve">Guzel </t>
  </si>
  <si>
    <t>skull fx</t>
  </si>
  <si>
    <t>Skull x-ray</t>
  </si>
  <si>
    <t>Parri</t>
  </si>
  <si>
    <t>katirici</t>
  </si>
  <si>
    <t>Gulsen</t>
  </si>
  <si>
    <t>Schunk</t>
  </si>
  <si>
    <t>fundaro 2012</t>
  </si>
  <si>
    <t>Dietrich AM 1993</t>
  </si>
  <si>
    <t>isolated skull fracture</t>
  </si>
  <si>
    <t xml:space="preserve">Overall </t>
  </si>
  <si>
    <t>dunning 2006</t>
  </si>
  <si>
    <t>Simon</t>
  </si>
  <si>
    <t>Davis RL 1994</t>
  </si>
  <si>
    <t>Chan</t>
  </si>
  <si>
    <t>Atabaki</t>
  </si>
  <si>
    <t>Palchak</t>
  </si>
  <si>
    <t>Fabbri 2011</t>
  </si>
  <si>
    <t>intracranial hemorrhage (with or without depressed skull fracture)</t>
  </si>
  <si>
    <t>overall</t>
  </si>
  <si>
    <t>masoumi</t>
  </si>
  <si>
    <t>schoenfeld</t>
  </si>
  <si>
    <t>Bressen</t>
  </si>
  <si>
    <t>Bainbridge</t>
  </si>
  <si>
    <t>Mitchell</t>
  </si>
  <si>
    <t>ghosh 2012</t>
  </si>
  <si>
    <t>Melo 2010</t>
  </si>
  <si>
    <t>Babcock</t>
  </si>
  <si>
    <t>Quayle</t>
  </si>
  <si>
    <t>Turedi</t>
  </si>
  <si>
    <t>Halley MK</t>
  </si>
  <si>
    <t>Kupperman</t>
  </si>
  <si>
    <t>intracranial injury or skull fracture/diastasis</t>
  </si>
  <si>
    <t>upper 95% CI</t>
  </si>
  <si>
    <t>lower 95% CI</t>
  </si>
  <si>
    <t>percentage</t>
  </si>
  <si>
    <t>denominator</t>
  </si>
  <si>
    <t>numerator</t>
  </si>
  <si>
    <t>Intracranial abnormality</t>
  </si>
  <si>
    <t>Imaging modality</t>
  </si>
  <si>
    <t>N</t>
  </si>
  <si>
    <t>NA</t>
  </si>
  <si>
    <t>above plus any sign basal skull fx, large boggy hematoma, mechanism of injury</t>
  </si>
  <si>
    <t>I</t>
  </si>
  <si>
    <t>Osmond risk factor  (abn CT)</t>
  </si>
  <si>
    <t>GCS &lt; 15, suspected open or deressed SF, worsening HA, irritability on exam</t>
  </si>
  <si>
    <t>Osmond four high-risk factors  (needing intervention)</t>
  </si>
  <si>
    <t>CT TBI</t>
  </si>
  <si>
    <t>CT TBI requireing intervention</t>
  </si>
  <si>
    <t>Abn MS, signs SF, vomiting, hematoma (&lt;=2), headache</t>
  </si>
  <si>
    <t>Altered MS, LOC, Vomiting, mechanism, signs fracture, severe headache</t>
  </si>
  <si>
    <t>Kuperman &gt;= 2 years (Any predictor present)</t>
  </si>
  <si>
    <t>cTBI</t>
  </si>
  <si>
    <t>Altered MS, Scalp hematoma, LOC, Mechanism, fracture, not acting normally per parent. From derivation cohort. Rules designed to minimize false negatives.</t>
  </si>
  <si>
    <t>Kupperman &lt; 2 years (Any predictor present)</t>
  </si>
  <si>
    <t>Prediction Rules</t>
  </si>
  <si>
    <t>ICH</t>
  </si>
  <si>
    <t>Moderate</t>
  </si>
  <si>
    <t>DD</t>
  </si>
  <si>
    <t>1 I</t>
  </si>
  <si>
    <t>Words</t>
  </si>
  <si>
    <t>RD%</t>
  </si>
  <si>
    <t>Effect</t>
  </si>
  <si>
    <t>UCL</t>
  </si>
  <si>
    <t>LCL</t>
  </si>
  <si>
    <t>RD</t>
  </si>
  <si>
    <t>SE</t>
  </si>
  <si>
    <t>%ICI RF-</t>
  </si>
  <si>
    <t>RF- total</t>
  </si>
  <si>
    <t>RF- Comp+</t>
  </si>
  <si>
    <t>%ICI RF+</t>
  </si>
  <si>
    <t>RF+ total</t>
  </si>
  <si>
    <t>RF+ Comp+</t>
  </si>
  <si>
    <t>Outcome</t>
  </si>
  <si>
    <t>Risk factor</t>
  </si>
  <si>
    <t>Low for ED, very low for general mTBI</t>
    <phoneticPr fontId="0" type="noConversion"/>
  </si>
  <si>
    <t xml:space="preserve"> </t>
    <phoneticPr fontId="0" type="noConversion"/>
  </si>
  <si>
    <t>NC</t>
    <phoneticPr fontId="0" type="noConversion"/>
  </si>
  <si>
    <t>D</t>
    <phoneticPr fontId="0" type="noConversion"/>
  </si>
  <si>
    <t>NC</t>
    <phoneticPr fontId="0" type="noConversion"/>
  </si>
  <si>
    <t>1 I</t>
    <phoneticPr fontId="0" type="noConversion"/>
  </si>
  <si>
    <t>Psychiatric</t>
    <phoneticPr fontId="0" type="noConversion"/>
  </si>
  <si>
    <t>Giza</t>
  </si>
  <si>
    <t>Benzel</t>
  </si>
  <si>
    <t>SMD 0.3758 (-0.1171, 0.8686)</t>
    <phoneticPr fontId="0" type="noConversion"/>
  </si>
  <si>
    <t>I</t>
    <phoneticPr fontId="0" type="noConversion"/>
  </si>
  <si>
    <t>Novel Psychiatric Disorders 6 mos after mtbi</t>
    <phoneticPr fontId="0" type="noConversion"/>
  </si>
  <si>
    <t>Extracranial injury: Abbreviated Injury Scale</t>
    <phoneticPr fontId="0" type="noConversion"/>
  </si>
  <si>
    <t>Injury Characteristics</t>
    <phoneticPr fontId="0" type="noConversion"/>
  </si>
  <si>
    <t>Max 2012</t>
    <phoneticPr fontId="0" type="noConversion"/>
  </si>
  <si>
    <t>SMD -0.1969 (-.06869, 0.2931)</t>
    <phoneticPr fontId="0" type="noConversion"/>
  </si>
  <si>
    <t>Age at injury</t>
    <phoneticPr fontId="0" type="noConversion"/>
  </si>
  <si>
    <t>Age</t>
    <phoneticPr fontId="0" type="noConversion"/>
  </si>
  <si>
    <t>SMD -0.356 (-.08549, 0.143)</t>
    <phoneticPr fontId="0" type="noConversion"/>
  </si>
  <si>
    <t>SES</t>
    <phoneticPr fontId="0" type="noConversion"/>
  </si>
  <si>
    <t>Premorbid</t>
    <phoneticPr fontId="0" type="noConversion"/>
  </si>
  <si>
    <t>SMD 0.3333 (-0.1722, 0.8388)</t>
    <phoneticPr fontId="0" type="noConversion"/>
  </si>
  <si>
    <t>Psychosocial Adversity</t>
    <phoneticPr fontId="0" type="noConversion"/>
  </si>
  <si>
    <t>SMD -0.0625 (-0.5689, 0.4439)</t>
    <phoneticPr fontId="0" type="noConversion"/>
  </si>
  <si>
    <t>Vineland Adaptive Behavior Composite</t>
    <phoneticPr fontId="0" type="noConversion"/>
  </si>
  <si>
    <t>Premorbid: patient</t>
    <phoneticPr fontId="0" type="noConversion"/>
  </si>
  <si>
    <t>SMD 0 (-0.5153, 0.5153)</t>
    <phoneticPr fontId="0" type="noConversion"/>
  </si>
  <si>
    <t>Family Psychiatric History</t>
    <phoneticPr fontId="0" type="noConversion"/>
  </si>
  <si>
    <t>SMD -0.0703 (-0.5678, 0.4272)</t>
    <phoneticPr fontId="0" type="noConversion"/>
  </si>
  <si>
    <t>Family Function: Family Assessment Device, General Functioning Scale)</t>
    <phoneticPr fontId="0" type="noConversion"/>
  </si>
  <si>
    <t>Cognitive function</t>
  </si>
  <si>
    <t>Prior Injury</t>
  </si>
  <si>
    <t>Duhaime</t>
  </si>
  <si>
    <t>Exclude cannot separate TBI from other injured</t>
  </si>
  <si>
    <t>OR 1.106 (0.832-1.241)</t>
  </si>
  <si>
    <t>Cognitive impair @ 12 mo</t>
  </si>
  <si>
    <t>Neurocognitive function</t>
  </si>
  <si>
    <t>Number of prior head injuries</t>
  </si>
  <si>
    <t>Babikian 2012</t>
  </si>
  <si>
    <t>1 II</t>
  </si>
  <si>
    <t>"Problems"</t>
  </si>
  <si>
    <t>Negative psychosocial</t>
    <phoneticPr fontId="0" type="noConversion"/>
  </si>
  <si>
    <t>Prior Injury</t>
    <phoneticPr fontId="0" type="noConversion"/>
  </si>
  <si>
    <t xml:space="preserve"> Overall</t>
    <phoneticPr fontId="0" type="noConversion"/>
  </si>
  <si>
    <t xml:space="preserve"> </t>
    <phoneticPr fontId="0" type="noConversion"/>
  </si>
  <si>
    <t>RD: .47807 (.271397, .684743)</t>
  </si>
  <si>
    <t>Physical and behavioral sxs ("Problems")</t>
  </si>
  <si>
    <t>Negative Psychosocial</t>
  </si>
  <si>
    <t>History of Head Injury</t>
  </si>
  <si>
    <t>Ponsford 1999</t>
  </si>
  <si>
    <t>LOW</t>
  </si>
  <si>
    <t>PCS</t>
  </si>
  <si>
    <t>Amnesai or LOC</t>
  </si>
  <si>
    <t>Exclude. Cannot analyze &lt;19 cohort.</t>
  </si>
  <si>
    <t>PTHA 7d</t>
  </si>
  <si>
    <t>Post-traumatic amnesia</t>
  </si>
  <si>
    <t>Collins 2003</t>
  </si>
  <si>
    <t>LOC discriminates only at initial encounter, not at followup</t>
  </si>
  <si>
    <t>Nothing usable</t>
  </si>
  <si>
    <t>HA, dizziness, vertigo &lt;2wks; @3 &amp; 12m; not assoc with discriminant scores</t>
  </si>
  <si>
    <t>LOC</t>
  </si>
  <si>
    <t>Moran 2011</t>
  </si>
  <si>
    <t>ACCELEROMETERS ARE NOTORIOUSLY INACCURATE IF PLACED IN HELMET</t>
  </si>
  <si>
    <t xml:space="preserve"> Neurocognitive function</t>
  </si>
  <si>
    <t>Hits</t>
  </si>
  <si>
    <t>Beware COI+/FOI+; need appendix to evaluate how many concussed</t>
  </si>
  <si>
    <t>Obtained supplement. Cannot identify concussed. Exclude</t>
  </si>
  <si>
    <t>fMRI, verbal working memory</t>
  </si>
  <si>
    <t>Imaging, Neurocognitive function</t>
  </si>
  <si>
    <t>Biomechanics: number and location of hits</t>
  </si>
  <si>
    <t>Injury factors</t>
  </si>
  <si>
    <t>Breedlove 2012</t>
  </si>
  <si>
    <t>Figure 1 for magnitude of effect. Cannot determine variance. Exclude Gary</t>
  </si>
  <si>
    <t>PCSI @3m, not @12m</t>
  </si>
  <si>
    <t>MRI abnormal &lt;3wks</t>
  </si>
  <si>
    <t>Imaging</t>
  </si>
  <si>
    <t>Fay 2010 ???</t>
  </si>
  <si>
    <t>No data (compares TBI to ECI)</t>
  </si>
  <si>
    <t>Time to symptom resolution</t>
  </si>
  <si>
    <t>Post-concussive symptoms</t>
  </si>
  <si>
    <t>McMaster</t>
  </si>
  <si>
    <t>Barlow 2010</t>
  </si>
  <si>
    <t>Moderate for high school athletes, low for mTBI in general</t>
    <phoneticPr fontId="0" type="noConversion"/>
  </si>
  <si>
    <t>U</t>
    <phoneticPr fontId="0" type="noConversion"/>
  </si>
  <si>
    <t>NA</t>
    <phoneticPr fontId="0" type="noConversion"/>
  </si>
  <si>
    <t>NC</t>
    <phoneticPr fontId="0" type="noConversion"/>
  </si>
  <si>
    <t>D</t>
    <phoneticPr fontId="0" type="noConversion"/>
  </si>
  <si>
    <t>1II</t>
    <phoneticPr fontId="0" type="noConversion"/>
  </si>
  <si>
    <t>Concussive symptoms</t>
    <phoneticPr fontId="0" type="noConversion"/>
  </si>
  <si>
    <t>Prior Injury</t>
    <phoneticPr fontId="0" type="noConversion"/>
  </si>
  <si>
    <t>Overall</t>
    <phoneticPr fontId="0" type="noConversion"/>
  </si>
  <si>
    <t>RR 1.3(0.7,2.3) p.36</t>
    <phoneticPr fontId="0" type="noConversion"/>
  </si>
  <si>
    <t>II</t>
    <phoneticPr fontId="0" type="noConversion"/>
  </si>
  <si>
    <t>Concussve symptoms 1+ week v &lt;1 week in non-football players</t>
    <phoneticPr fontId="0" type="noConversion"/>
  </si>
  <si>
    <t>History of previous injury</t>
    <phoneticPr fontId="0" type="noConversion"/>
  </si>
  <si>
    <t>Chrisman 2013</t>
    <phoneticPr fontId="0" type="noConversion"/>
  </si>
  <si>
    <t>RR 2.1(1.3,3.5) p.005</t>
    <phoneticPr fontId="0" type="noConversion"/>
  </si>
  <si>
    <t>Concussve symptoms 1+ week v &lt;1 week in football players</t>
    <phoneticPr fontId="0" type="noConversion"/>
  </si>
  <si>
    <t xml:space="preserve">Prior Injury </t>
    <phoneticPr fontId="0" type="noConversion"/>
  </si>
  <si>
    <t>Moderate for high school athletes, low for mTBI in general</t>
    <phoneticPr fontId="0" type="noConversion"/>
  </si>
  <si>
    <t>Upgrade for magnitude of effect</t>
  </si>
  <si>
    <t>Delayed recovery</t>
  </si>
  <si>
    <t>High school, presume vast majority &lt;18y; only included 0 and &gt;= conc, lost 1-2 concussions</t>
  </si>
  <si>
    <t>6.7 (1.8 to 25.3) Odds ratios and p values in table 1; excluded can't separate &lt;18y.</t>
  </si>
  <si>
    <r>
      <rPr>
        <b/>
        <sz val="10"/>
        <rFont val="Arial"/>
        <family val="2"/>
      </rPr>
      <t>LOC</t>
    </r>
    <r>
      <rPr>
        <sz val="10"/>
        <rFont val="Arial"/>
      </rPr>
      <t>, PTA, confusion, AMS, abnormal on field markers</t>
    </r>
  </si>
  <si>
    <t>Prior remembered &gt;=3 concussions</t>
  </si>
  <si>
    <t>Collins 2002</t>
  </si>
  <si>
    <t xml:space="preserve"> </t>
    <phoneticPr fontId="0" type="noConversion"/>
  </si>
  <si>
    <t>IPR recurrent vs. new concussions 5.58, CI 3.50-8.88</t>
  </si>
  <si>
    <t>Proportionof recurrrent vs. new concussions medically disqualified</t>
  </si>
  <si>
    <t>New vs. recurrent observed concussion</t>
  </si>
  <si>
    <t>Castile 2012</t>
  </si>
  <si>
    <t>IPR recurrent vs. new concussions 1.95, CI 1.01-3.77</t>
  </si>
  <si>
    <t>Proportionof recurrrent vs. new concussions returning to play &gt;3wks</t>
  </si>
  <si>
    <t>IPR recurrent vs. new concussions 10.35, CI 4.62-23.16</t>
  </si>
  <si>
    <t>Proportion recurrent vs. new concussions with symptom resolution &gt;1 mo</t>
  </si>
  <si>
    <t>IPR recurrent vs. new concussions 1.52, CI 1.10-2.10</t>
  </si>
  <si>
    <t xml:space="preserve">Proportion recurrent vs. new concussionswith symptom resolution in 1wk-1mo </t>
  </si>
  <si>
    <t>Low for high school athletes, very low for mTBI in general</t>
    <phoneticPr fontId="0" type="noConversion"/>
  </si>
  <si>
    <t>Choose not to downgrade for imprecision</t>
  </si>
  <si>
    <t>1II</t>
    <phoneticPr fontId="0" type="noConversion"/>
  </si>
  <si>
    <t>PCS</t>
    <phoneticPr fontId="0" type="noConversion"/>
  </si>
  <si>
    <t>IPR (injury proportion ratio) new vs. recurrent concussions 1.25, CI 1.01-1.55</t>
  </si>
  <si>
    <t>Percentage of subjects with new vs. recurrent concussions with light/noise sensitivity</t>
  </si>
  <si>
    <t>RMD (raw mean difference) 0.13 , confidence interval -0.16883-0.428835 (3.59 SD 2.11 vs. 3.72 SD 2.50)</t>
  </si>
  <si>
    <t>Total number of postconcussive symptom in new vs. recurrent concussions</t>
  </si>
  <si>
    <t xml:space="preserve"> </t>
    <phoneticPr fontId="0" type="noConversion"/>
  </si>
  <si>
    <t>IPR (injury proportion ratio = relative risk) 1.76, 95% confidence interval (CI) 1.02-3.03</t>
  </si>
  <si>
    <t>Total number of patients with loss of consciousness in recurrent vs. new concussions</t>
  </si>
  <si>
    <t>Low</t>
    <phoneticPr fontId="0" type="noConversion"/>
  </si>
  <si>
    <t>1II</t>
    <phoneticPr fontId="0" type="noConversion"/>
  </si>
  <si>
    <t>PCS</t>
    <phoneticPr fontId="0" type="noConversion"/>
  </si>
  <si>
    <t>ApoE4</t>
    <phoneticPr fontId="0" type="noConversion"/>
  </si>
  <si>
    <t>OR of sx if CC v GG = 0.9 CI = 0.26, 3.16</t>
    <phoneticPr fontId="0" type="noConversion"/>
  </si>
  <si>
    <t>PCS sx &gt; 7 days Post Concussion Symptom Inventory (PCSI)</t>
  </si>
  <si>
    <t>PCS at 6 mos</t>
    <phoneticPr fontId="0" type="noConversion"/>
  </si>
  <si>
    <t>Genetic factors HTR1A C(-1019)G allelles; rs6295</t>
  </si>
  <si>
    <t>pre morbid factor</t>
  </si>
  <si>
    <t>Smyth 2014</t>
    <phoneticPr fontId="0" type="noConversion"/>
  </si>
  <si>
    <t>High for ED; Moderate for mTBI in general</t>
    <phoneticPr fontId="0" type="noConversion"/>
  </si>
  <si>
    <t>NC</t>
    <phoneticPr fontId="0" type="noConversion"/>
  </si>
  <si>
    <t>U</t>
    <phoneticPr fontId="0" type="noConversion"/>
  </si>
  <si>
    <t>NA</t>
    <phoneticPr fontId="0" type="noConversion"/>
  </si>
  <si>
    <t>NA</t>
    <phoneticPr fontId="0" type="noConversion"/>
  </si>
  <si>
    <t>1I</t>
    <phoneticPr fontId="0" type="noConversion"/>
  </si>
  <si>
    <t>Injury Severity</t>
    <phoneticPr fontId="0" type="noConversion"/>
  </si>
  <si>
    <t>SMD 0.1036 (-0.334,0.5412)</t>
    <phoneticPr fontId="0" type="noConversion"/>
  </si>
  <si>
    <t>Modified Injury Severity Score</t>
    <phoneticPr fontId="0" type="noConversion"/>
  </si>
  <si>
    <t>ApoE4 +/-</t>
  </si>
  <si>
    <t>Premorbid: patient</t>
  </si>
  <si>
    <t>Luoto 2014</t>
    <phoneticPr fontId="0" type="noConversion"/>
  </si>
  <si>
    <t>OR 3.61 (1.09,11.94)</t>
    <phoneticPr fontId="0" type="noConversion"/>
  </si>
  <si>
    <t>GCS &lt;15</t>
    <phoneticPr fontId="0" type="noConversion"/>
  </si>
  <si>
    <t>GCS</t>
    <phoneticPr fontId="0" type="noConversion"/>
  </si>
  <si>
    <t>Moderate for ER, low for mTBI overall</t>
    <phoneticPr fontId="0" type="noConversion"/>
  </si>
  <si>
    <t>No associaiton</t>
  </si>
  <si>
    <t>2I</t>
    <phoneticPr fontId="0" type="noConversion"/>
  </si>
  <si>
    <t>Function/Symptoms</t>
  </si>
  <si>
    <t>ApoE4</t>
  </si>
  <si>
    <t>3 mos SMD -0.1598 (-0.5978, 0.2781); 12 mos SMD -0.0985 (-0.5361, 0.339)</t>
    <phoneticPr fontId="0" type="noConversion"/>
  </si>
  <si>
    <t>Health Behavior Inventory: somatic symptoms at 3 mos and 12 mos</t>
    <phoneticPr fontId="0" type="noConversion"/>
  </si>
  <si>
    <t>Child reported symptoms</t>
    <phoneticPr fontId="0" type="noConversion"/>
  </si>
  <si>
    <t>3 mos SMD -0.1309 (-0.5687, 0.3068); 12 mos SMD -0.0406 (-0.478, 0.3968)</t>
    <phoneticPr fontId="0" type="noConversion"/>
  </si>
  <si>
    <t>Health Behavior Inventory: cognitive symptoms at 3 mos and 12 mos</t>
    <phoneticPr fontId="0" type="noConversion"/>
  </si>
  <si>
    <t>3 mos SMD 0.0251 (-0.4123, 0.4625); 12 mos SMD 0.1014 (-0.3362, 0.5391)</t>
    <phoneticPr fontId="0" type="noConversion"/>
  </si>
  <si>
    <t>PostConcussive Symptom Interview Score at 3 mos and 12 mos</t>
    <phoneticPr fontId="0" type="noConversion"/>
  </si>
  <si>
    <t>3 mos SMD -0.3376 (-0.7775, 0.1023); 12 mos SMD -0.101 (-0.5386, 0.3366)</t>
    <phoneticPr fontId="0" type="noConversion"/>
  </si>
  <si>
    <t>Parent reported symptoms</t>
    <phoneticPr fontId="0" type="noConversion"/>
  </si>
  <si>
    <t>3 mos SMD -0.353 (-0.7932, 0.0871); 12 mos SMD -0.0548 (-0.4923, 0.3826)</t>
    <phoneticPr fontId="0" type="noConversion"/>
  </si>
  <si>
    <t>3 mos SMD -0.1716 (-0.6096, 0.2665); 12 mos SMD -0.1613 (-0.5993, 0.2767)</t>
    <phoneticPr fontId="0" type="noConversion"/>
  </si>
  <si>
    <t>PCS SMD -0.1616 (-0.59926, 0.276663)  SMD HBIcog -0.05482 (-0.49227, 0.382634)  SMD HBIsom -0.10098 (-0.534859, 0.336633)</t>
  </si>
  <si>
    <t>PCS, HBI cognitive, HBI somatic @12m</t>
  </si>
  <si>
    <t>Moran 2009</t>
  </si>
  <si>
    <t>Neurocognitive</t>
    <phoneticPr fontId="0" type="noConversion"/>
  </si>
  <si>
    <t>ApoE4</t>
    <phoneticPr fontId="0" type="noConversion"/>
  </si>
  <si>
    <t>3 mos SMD -0.1205 (-0.5582, 0.3172); 12 mos SMD 0.0917 (-0.3459, 0.5293)</t>
    <phoneticPr fontId="0" type="noConversion"/>
  </si>
  <si>
    <t>CANTAB SWM: Between errors at 3 mos, 12 mos</t>
    <phoneticPr fontId="0" type="noConversion"/>
  </si>
  <si>
    <t>3 mos SMD 0.1477 (-0.2902, 0.5856); 12 mos SMD -0.107 (-0.5446, 0.3306)</t>
    <phoneticPr fontId="0" type="noConversion"/>
  </si>
  <si>
    <t>CANTAB SOC: Problems solved in minimum moves at 3 mos, 12 mos</t>
    <phoneticPr fontId="0" type="noConversion"/>
  </si>
  <si>
    <t>Neurocognitive</t>
    <phoneticPr fontId="0" type="noConversion"/>
  </si>
  <si>
    <t>3 mos SMD -0.0709 (-0.5084,0.3666); 12 mos SMD 0.3264 (-0.1133, 0.7662)</t>
    <phoneticPr fontId="0" type="noConversion"/>
  </si>
  <si>
    <t>CANTAB PRM: # Correct at 3 mos, 12 mos</t>
    <phoneticPr fontId="0" type="noConversion"/>
  </si>
  <si>
    <t>3mos SMD -0.0559 (-0.4934,0.3815); 12 mos SMD -0.1612 (-0.5992,0.2767)</t>
    <phoneticPr fontId="0" type="noConversion"/>
  </si>
  <si>
    <t>CANTAB MST: Latency (msec) at 3 mos, 12 mos</t>
    <phoneticPr fontId="0" type="noConversion"/>
  </si>
  <si>
    <t>Baseline SMD 0.5105 (0.0674, 0.9537); 3mos SMD 0.4808 (0.0384,0.9233); 12 mos SMD 0.4568 (0.0148,0.8988)</t>
    <phoneticPr fontId="0" type="noConversion"/>
  </si>
  <si>
    <t>VMI at baseline, 3 mos, 12 mos</t>
    <phoneticPr fontId="0" type="noConversion"/>
  </si>
  <si>
    <t>3mos SMD 0.0424 (-0.395,0.4799); 12 mos SMD -0.1077 (-0.5453,0.3299)</t>
    <phoneticPr fontId="0" type="noConversion"/>
  </si>
  <si>
    <t>CVLT-C Total Words T Score at 3 mos, 12 mos</t>
    <phoneticPr fontId="0" type="noConversion"/>
  </si>
  <si>
    <t>SMD -0.0632 (-0.5006,0.3743)</t>
    <phoneticPr fontId="0" type="noConversion"/>
  </si>
  <si>
    <t>WRAT-3 Arithmetic at 12 months</t>
    <phoneticPr fontId="0" type="noConversion"/>
  </si>
  <si>
    <t>SMD -0.0233 (-0.4607,0.414)</t>
    <phoneticPr fontId="0" type="noConversion"/>
  </si>
  <si>
    <t>WRAT-3 Spelling at 12 months</t>
    <phoneticPr fontId="0" type="noConversion"/>
  </si>
  <si>
    <t>SMD 0.0512 (-0.3862,0.4887)</t>
    <phoneticPr fontId="0" type="noConversion"/>
  </si>
  <si>
    <t>WRAT-3 Reading at 12 months</t>
    <phoneticPr fontId="0" type="noConversion"/>
  </si>
  <si>
    <t>ER subjects; had to have LOC or GCS of 13 or 14</t>
    <phoneticPr fontId="0" type="noConversion"/>
  </si>
  <si>
    <t>SMD 0.2446 (-0.1941,0.6833)</t>
    <phoneticPr fontId="0" type="noConversion"/>
  </si>
  <si>
    <t>WASI Full Scale IQ at 12 months</t>
    <phoneticPr fontId="0" type="noConversion"/>
  </si>
  <si>
    <t>SMD 0.05125 (-0.38622, 0.488674)</t>
  </si>
  <si>
    <t>WRAT-3: Reading @12m</t>
  </si>
  <si>
    <t>SMD 0.244615 (-0.1941, 0.68327)</t>
  </si>
  <si>
    <t>WASI @12m</t>
  </si>
  <si>
    <t>SMD -0.107 (-0.54464, 0.330639)</t>
  </si>
  <si>
    <t>CANTAB:SOC (prob solved in minimum moves) @12m</t>
  </si>
  <si>
    <t>SMD 0.456828 (0.014837, 0.898819)</t>
  </si>
  <si>
    <t>VMI @12m</t>
  </si>
  <si>
    <t>Emergency room subjects; ApoE4 was not strong predictor of ped mTBI outcomes</t>
  </si>
  <si>
    <t xml:space="preserve">SMD -0.10769 (-0.54534, 0.32995)   </t>
  </si>
  <si>
    <t>CVLT-C total trials 1-5 @12m</t>
  </si>
  <si>
    <t>Low mTBI in general
Moderate ER mTBI</t>
  </si>
  <si>
    <t>ER eval mTBI, large effect</t>
  </si>
  <si>
    <t>RD: 39% (19.4, 58.6%)</t>
    <phoneticPr fontId="0" type="noConversion"/>
  </si>
  <si>
    <t xml:space="preserve">Physical symptoms or behavioral problems </t>
  </si>
  <si>
    <t>Symptoms &amp; Behavior</t>
  </si>
  <si>
    <t>Premorbid Stressors</t>
  </si>
  <si>
    <t>Premorbid Factor</t>
  </si>
  <si>
    <t>Broomand</t>
  </si>
  <si>
    <t>Low for mTBI seen in ED or inpatient, very low for mTBI in general</t>
    <phoneticPr fontId="0" type="noConversion"/>
  </si>
  <si>
    <t>ED/hospital</t>
    <phoneticPr fontId="0" type="noConversion"/>
  </si>
  <si>
    <t>2I 1II</t>
    <phoneticPr fontId="0" type="noConversion"/>
  </si>
  <si>
    <t>PCS</t>
    <phoneticPr fontId="0" type="noConversion"/>
  </si>
  <si>
    <t>Premorbid factors: Family Symptoms</t>
    <phoneticPr fontId="0" type="noConversion"/>
  </si>
  <si>
    <t>B 0.320 , p 0.004</t>
    <phoneticPr fontId="0" type="noConversion"/>
  </si>
  <si>
    <t>Post concussion disorder sx from DSM-IV at 6 months</t>
  </si>
  <si>
    <t>Preinjury parent hyperarousal</t>
    <phoneticPr fontId="0" type="noConversion"/>
  </si>
  <si>
    <t>Pre morbid factor</t>
  </si>
  <si>
    <t>Olsson 2013</t>
  </si>
  <si>
    <t>B 0.843, p 0.001</t>
    <phoneticPr fontId="0" type="noConversion"/>
  </si>
  <si>
    <t>Preinjury parent anxiety-GHQ-complicated mTBI</t>
    <phoneticPr fontId="0" type="noConversion"/>
  </si>
  <si>
    <t>Pre Morbid Factor</t>
  </si>
  <si>
    <t xml:space="preserve">parent depression: B 0.513, p0.001; </t>
    <phoneticPr fontId="0" type="noConversion"/>
  </si>
  <si>
    <t>Preinjury parent depression-General Health Questionnaire-uncomplicated mTBI</t>
    <phoneticPr fontId="0" type="noConversion"/>
  </si>
  <si>
    <t>Premorbid Factor</t>
    <phoneticPr fontId="0" type="noConversion"/>
  </si>
  <si>
    <t>SMD = .02 CI -0.322 0.362</t>
  </si>
  <si>
    <t>Decline in PedsQL total score &gt; 15 at 3 months from baseline</t>
  </si>
  <si>
    <t>Premorbid Family</t>
  </si>
  <si>
    <t>Zonfrillo 2014</t>
  </si>
  <si>
    <t>RR 1.896 CI 1.212 2.966 (those with family history at greater risk for neuro deterioration)</t>
  </si>
  <si>
    <t>Neurological deterioration after lucid interval vs no deterioration</t>
  </si>
  <si>
    <t>Family history of migraine (first degree relatives)</t>
  </si>
  <si>
    <t>Van der Veek 2015</t>
  </si>
  <si>
    <t>High for ED, moderate for mTBI I in general</t>
    <phoneticPr fontId="0" type="noConversion"/>
  </si>
  <si>
    <t>ED</t>
    <phoneticPr fontId="0" type="noConversion"/>
  </si>
  <si>
    <t>Negative psychosocial</t>
    <phoneticPr fontId="0" type="noConversion"/>
  </si>
  <si>
    <t>RR 1.847 CI 0.967 3.530 (medicaid more likely to show decline, non-sig)</t>
  </si>
  <si>
    <t>Negative psychosocial</t>
  </si>
  <si>
    <t>Health insurance (Medicaid vs. Private)</t>
  </si>
  <si>
    <t>SES</t>
  </si>
  <si>
    <t>&lt; HS education vs post-college RR 4.44 CI 1.55, 12.76</t>
    <phoneticPr fontId="0" type="noConversion"/>
  </si>
  <si>
    <t>Respondent education</t>
  </si>
  <si>
    <t>Significant p = .02 Income &lt; $30K vs &gt;$100,000K RR 2.73 CI 1.28, 5.83</t>
    <phoneticPr fontId="0" type="noConversion"/>
  </si>
  <si>
    <t>Income (4 categories</t>
  </si>
  <si>
    <t>High for ED, moderate for general TBI; low for # of comorbidities in ED, very low for # comorbidities in general mTBI</t>
    <phoneticPr fontId="0" type="noConversion"/>
  </si>
  <si>
    <t>2I 1II</t>
    <phoneticPr fontId="0" type="noConversion"/>
  </si>
  <si>
    <t>Symptoms &amp; Behavior</t>
    <phoneticPr fontId="0" type="noConversion"/>
  </si>
  <si>
    <t>Premorbid Factor: Neurologic/Developmental</t>
    <phoneticPr fontId="0" type="noConversion"/>
  </si>
  <si>
    <t>Not significant p =.33; 1v&gt;=3 RR 1.71 (0.7736, 3.7799)</t>
    <phoneticPr fontId="0" type="noConversion"/>
  </si>
  <si>
    <t>Neurodevelopmental/Preinjury comorbidities 0, 1, 2, &gt;=3</t>
    <phoneticPr fontId="0" type="noConversion"/>
  </si>
  <si>
    <t>Premorbid factors</t>
    <phoneticPr fontId="0" type="noConversion"/>
  </si>
  <si>
    <t>All with mTBI Measured pre injury factors and then retested at 6 months to identify those with PCS at 6 months</t>
  </si>
  <si>
    <t>B -0.550, p&lt;0.001</t>
    <phoneticPr fontId="0" type="noConversion"/>
  </si>
  <si>
    <t>preinjury psychsocial HRQoL in mTBI no imaging</t>
    <phoneticPr fontId="0" type="noConversion"/>
  </si>
  <si>
    <t>B 0.633, p &lt;0.001</t>
    <phoneticPr fontId="0" type="noConversion"/>
  </si>
  <si>
    <t>Neurologic/Preinjury post-concussion like symptoms</t>
    <phoneticPr fontId="0" type="noConversion"/>
  </si>
  <si>
    <t>RD: 19% (2%, 38%)</t>
    <phoneticPr fontId="0" type="noConversion"/>
  </si>
  <si>
    <t>Neurologic/Psychiatric Problems</t>
  </si>
  <si>
    <t>Low mTBI in general, moderate ER mTBI</t>
    <phoneticPr fontId="0" type="noConversion"/>
  </si>
  <si>
    <t>ER eval mTBI, large effect</t>
    <phoneticPr fontId="0" type="noConversion"/>
  </si>
  <si>
    <t>Symptoms &amp; Behavior</t>
    <phoneticPr fontId="0" type="noConversion"/>
  </si>
  <si>
    <t>Premorbid Factor: Learning</t>
    <phoneticPr fontId="0" type="noConversion"/>
  </si>
  <si>
    <t>?</t>
  </si>
  <si>
    <t>Figure 1 for magnitude of effect. Cannot determine variance</t>
  </si>
  <si>
    <t>Higher PCS @3wks</t>
  </si>
  <si>
    <t>Lower IQ + MRI abnl &lt;3wks</t>
  </si>
  <si>
    <t>Fay 2010</t>
  </si>
  <si>
    <t>RD: 31.6% (11.6, 51.6%)</t>
    <phoneticPr fontId="0" type="noConversion"/>
  </si>
  <si>
    <t>Physical symptoms or behavioral problems</t>
  </si>
  <si>
    <t>Learning Problems</t>
  </si>
  <si>
    <t>Moderate in high school age; low in general mTBI</t>
    <phoneticPr fontId="0" type="noConversion"/>
  </si>
  <si>
    <t>U</t>
    <phoneticPr fontId="0" type="noConversion"/>
  </si>
  <si>
    <t>symptoms at injury</t>
    <phoneticPr fontId="0" type="noConversion"/>
  </si>
  <si>
    <t xml:space="preserve"> </t>
    <phoneticPr fontId="0" type="noConversion"/>
  </si>
  <si>
    <t>RR 0.6 (0.3,1.1) p.07</t>
    <phoneticPr fontId="0" type="noConversion"/>
  </si>
  <si>
    <t>Tinnitis</t>
    <phoneticPr fontId="0" type="noConversion"/>
  </si>
  <si>
    <t>RR 0.9 (0.5,1.7) p .85</t>
    <phoneticPr fontId="0" type="noConversion"/>
  </si>
  <si>
    <t>RR 0.6 (0.3,1.2) p .16</t>
    <phoneticPr fontId="0" type="noConversion"/>
  </si>
  <si>
    <t>Dizziness</t>
    <phoneticPr fontId="0" type="noConversion"/>
  </si>
  <si>
    <t>RR 1.1 (0.6,1.9) p .80</t>
    <phoneticPr fontId="0" type="noConversion"/>
  </si>
  <si>
    <t>RR 0.6 (0.2,1.7) p .31</t>
    <phoneticPr fontId="0" type="noConversion"/>
  </si>
  <si>
    <t>Headache</t>
    <phoneticPr fontId="0" type="noConversion"/>
  </si>
  <si>
    <t>RR 2.3 (0.4,13.3) p .37</t>
    <phoneticPr fontId="0" type="noConversion"/>
  </si>
  <si>
    <t xml:space="preserve">Headache </t>
    <phoneticPr fontId="0" type="noConversion"/>
  </si>
  <si>
    <t>RR 0.9 (0.5,1.5) p .64</t>
    <phoneticPr fontId="0" type="noConversion"/>
  </si>
  <si>
    <t>Irritability</t>
    <phoneticPr fontId="0" type="noConversion"/>
  </si>
  <si>
    <t>RR 1.2 (0.7,2.1) p .55</t>
    <phoneticPr fontId="0" type="noConversion"/>
  </si>
  <si>
    <t>RR 0.9 (0.4,2.0) p .81</t>
    <phoneticPr fontId="0" type="noConversion"/>
  </si>
  <si>
    <t>LOC</t>
    <phoneticPr fontId="0" type="noConversion"/>
  </si>
  <si>
    <t>RR 1.6 (0.7,3.9) p .27</t>
    <phoneticPr fontId="0" type="noConversion"/>
  </si>
  <si>
    <t>RR 1.2 (0.8,1.8) p .40</t>
    <phoneticPr fontId="0" type="noConversion"/>
  </si>
  <si>
    <t>Amnesia</t>
    <phoneticPr fontId="0" type="noConversion"/>
  </si>
  <si>
    <t>RR 1.3 (0.9,2.1) p .20</t>
    <phoneticPr fontId="0" type="noConversion"/>
  </si>
  <si>
    <t>RR 1.8 (1.1,2.9) p.02</t>
    <phoneticPr fontId="0" type="noConversion"/>
  </si>
  <si>
    <t>Nausea</t>
    <phoneticPr fontId="0" type="noConversion"/>
  </si>
  <si>
    <t>RR 1.6 (1.0,2.4) p .047</t>
    <phoneticPr fontId="0" type="noConversion"/>
  </si>
  <si>
    <t>RR 2.1 (1.0,4.1) p 0.04</t>
    <phoneticPr fontId="0" type="noConversion"/>
  </si>
  <si>
    <t>Concentration and Confusion</t>
    <phoneticPr fontId="0" type="noConversion"/>
  </si>
  <si>
    <t>RR 1.7 (1.0,3.1) p 0.07</t>
    <phoneticPr fontId="0" type="noConversion"/>
  </si>
  <si>
    <t>RR 2.4 (1.1,5.3) p 0.04</t>
    <phoneticPr fontId="0" type="noConversion"/>
  </si>
  <si>
    <t>Confusion</t>
    <phoneticPr fontId="0" type="noConversion"/>
  </si>
  <si>
    <t>RR .5 (0.2,1.4) p.17</t>
    <phoneticPr fontId="0" type="noConversion"/>
  </si>
  <si>
    <t>RR 1.9 (0.9,3.8) p.08</t>
    <phoneticPr fontId="0" type="noConversion"/>
  </si>
  <si>
    <t>Concentration</t>
    <phoneticPr fontId="0" type="noConversion"/>
  </si>
  <si>
    <t>RR 2.3 (1.2,4.3) p.02</t>
    <phoneticPr fontId="0" type="noConversion"/>
  </si>
  <si>
    <t>RR 2.1 (1.3,3.3) p.002</t>
    <phoneticPr fontId="0" type="noConversion"/>
  </si>
  <si>
    <t>Drowsiness</t>
    <phoneticPr fontId="0" type="noConversion"/>
  </si>
  <si>
    <t>RR 2.0 (1.3,3.1) p.002</t>
    <phoneticPr fontId="0" type="noConversion"/>
  </si>
  <si>
    <t>RR 2.7 (1.5,4.5) p&lt;.001</t>
    <phoneticPr fontId="0" type="noConversion"/>
  </si>
  <si>
    <t>Light and Noise Sensitivity</t>
    <phoneticPr fontId="0" type="noConversion"/>
  </si>
  <si>
    <t>RR 1.5 (0.9,2.6) p.13</t>
    <phoneticPr fontId="0" type="noConversion"/>
  </si>
  <si>
    <t>RR 0.7(0.2,2.6) p.59</t>
    <phoneticPr fontId="0" type="noConversion"/>
  </si>
  <si>
    <t>Noise sensitivity</t>
    <phoneticPr fontId="0" type="noConversion"/>
  </si>
  <si>
    <t>RR 0.9(0.2,4.5) p.89</t>
    <phoneticPr fontId="0" type="noConversion"/>
  </si>
  <si>
    <t>RR 1.5(0.9,2.6) p.15</t>
    <phoneticPr fontId="0" type="noConversion"/>
  </si>
  <si>
    <t>Light sensitivity</t>
    <phoneticPr fontId="0" type="noConversion"/>
  </si>
  <si>
    <t>RR .9 (0.6,1.6) p.77</t>
    <phoneticPr fontId="0" type="noConversion"/>
  </si>
  <si>
    <t>RR 2.5 (1.4,4.6) p.002</t>
    <phoneticPr fontId="0" type="noConversion"/>
  </si>
  <si>
    <t>4+ symptoms</t>
    <phoneticPr fontId="0" type="noConversion"/>
  </si>
  <si>
    <t># symptoms</t>
    <phoneticPr fontId="0" type="noConversion"/>
  </si>
  <si>
    <t>RR 2.1(1.3,3.5) p.003</t>
    <phoneticPr fontId="0" type="noConversion"/>
  </si>
  <si>
    <t>Low for ER patents, very low for mTBI</t>
    <phoneticPr fontId="0" type="noConversion"/>
  </si>
  <si>
    <t>Recruited from ER population</t>
  </si>
  <si>
    <t>Parent rated Behavioral</t>
  </si>
  <si>
    <t>Concussion Symptoms</t>
    <phoneticPr fontId="0" type="noConversion"/>
  </si>
  <si>
    <t>Confirm directions</t>
  </si>
  <si>
    <t>SMD: .605062 (-.27065, 1.48078)</t>
  </si>
  <si>
    <t>Affect regulation (Childrens Affective Lability Scale) at 3 mos</t>
  </si>
  <si>
    <t xml:space="preserve">Neurocognitive </t>
  </si>
  <si>
    <t>Early PCS scores</t>
    <phoneticPr fontId="0" type="noConversion"/>
  </si>
  <si>
    <t>Yeates 1999</t>
  </si>
  <si>
    <t>SMD: .059435 (-.79882, .91769)</t>
  </si>
  <si>
    <t>Affect regulation (Childrens Affective Lability Scale) wi 7 days</t>
  </si>
  <si>
    <t>SMD: -1.240692 (-2.17067, -.31071)</t>
  </si>
  <si>
    <t>Motivation (Children's motivation scale) at 3 months</t>
  </si>
  <si>
    <t>SMD: -.103 (-.9616, .755599)</t>
  </si>
  <si>
    <t>Motivation (Children's motivation scale) wi 7 days</t>
  </si>
  <si>
    <t>SMD: .99737 (.073997, 1.880743)</t>
  </si>
  <si>
    <t>Behavior (CBCL) at 3 mos</t>
  </si>
  <si>
    <t>SMD: .721045 (-.16198, 1.604066)</t>
  </si>
  <si>
    <t>Behavior (CBCL) wi 7 days</t>
  </si>
  <si>
    <t>Increased PCS scores</t>
  </si>
  <si>
    <t>Low for ER patients, very low for mTBI overall</t>
    <phoneticPr fontId="0" type="noConversion"/>
  </si>
  <si>
    <t>1 1, 1 II</t>
  </si>
  <si>
    <t>PCS not a/w neurocognitive</t>
  </si>
  <si>
    <t>Neurocognitive</t>
  </si>
  <si>
    <t>SMD: -.27292 (-1.13462, .588781)</t>
  </si>
  <si>
    <t>Fine Motor (Grooved Pegboard) at 3 mos</t>
  </si>
  <si>
    <t>SMD: -.162962 (-1.02234, .696412)</t>
  </si>
  <si>
    <t>Fine Motor (Grooved Pegboard) wi 7 days</t>
  </si>
  <si>
    <t>SMD: -.415505 (-1.28195, .450938)</t>
  </si>
  <si>
    <t>Problem Solving (Tower of London) at 3 mos</t>
  </si>
  <si>
    <t>SMD: .470786 (-.39802, 1.3395588)</t>
  </si>
  <si>
    <t>Problem Solving (Tower of London) wi 7 days</t>
  </si>
  <si>
    <t>SMD: -.268214 (-1.12979, .593363)</t>
  </si>
  <si>
    <t>Problem Solving (WCST) at 3 mos</t>
  </si>
  <si>
    <t>SMD: -.291876 (-1.15409, .570343)</t>
  </si>
  <si>
    <t>Problem Solving (WCST) wi 7 days</t>
  </si>
  <si>
    <t>SMD: -.5343 (-1.40616, .337564)</t>
  </si>
  <si>
    <t>inhibition (Stroop) at 3 mos</t>
  </si>
  <si>
    <t>SMD: -.892786 (-1.78882, .003246)</t>
  </si>
  <si>
    <t>Inhibition (Stroop) wi 7 days</t>
  </si>
  <si>
    <t>SMD: -.4714 (-1.34023, .39743)</t>
  </si>
  <si>
    <t>Visual Construction (Rey-O Copy) at 3 mos</t>
  </si>
  <si>
    <t>SMD: -1.078435 (-1.99136, -.16551)</t>
  </si>
  <si>
    <t>Visual Construction (Rey-O Copy) wi 7 days</t>
  </si>
  <si>
    <t>SMD: -.482994 (-1.35235, .386368)</t>
  </si>
  <si>
    <t>Verbal fluency (Word Fluency Test) at 3 mos</t>
  </si>
  <si>
    <t>SMD: -.604721 (-1.48042, .270977)</t>
  </si>
  <si>
    <t>Verbal Fluency (Word Fluency Test) wi 7 days</t>
  </si>
  <si>
    <t>SMD: .024346 (-.83377, .882458)</t>
  </si>
  <si>
    <t>VIsual memory (Rey-O Delay) at 3 mos</t>
  </si>
  <si>
    <t>SMD: -.08199 (-.9404, .77642)</t>
  </si>
  <si>
    <t>Visual memory (Rey-O Delay) wi 7 days</t>
  </si>
  <si>
    <t>SMD: .306747 (-.5559, 1.169396)</t>
  </si>
  <si>
    <t>Verbal Learning (CVLT) at 3 mos</t>
  </si>
  <si>
    <t>SMD: -.451259 (-1.3192, .416677)</t>
  </si>
  <si>
    <t>Verbal Learning (CVLT) wi 7 days</t>
  </si>
  <si>
    <t>SMD: -.781152 (-1.66843, .106128)</t>
  </si>
  <si>
    <t>Attention (TOVA) at 3 mos</t>
  </si>
  <si>
    <t>SMD: -.498707 (-1.36881, .371395)</t>
  </si>
  <si>
    <t>Attention (Childrens PASAT) at 3 mos</t>
  </si>
  <si>
    <t>SMD: -.093466 (-.95197, .765042)</t>
  </si>
  <si>
    <t>Attention (Childrens PASAT) wi 7 days</t>
  </si>
  <si>
    <t>SMD: .417742 (-.44879, 1.284275)</t>
  </si>
  <si>
    <t>Mental Flexibility (Trails B) at 3 mos</t>
  </si>
  <si>
    <t xml:space="preserve">SMD: </t>
  </si>
  <si>
    <t>Mental Flexibility (Trails B) wi 7 days</t>
  </si>
  <si>
    <t>SMD: -.205563 (-1.0657, .654574)</t>
  </si>
  <si>
    <t>Psychomotor Speed (WISC-III Coding) at 3 mos</t>
  </si>
  <si>
    <t>SMD: -.289087 (-1.15123, .573054)</t>
  </si>
  <si>
    <t>Psychomotor Speed (WISC-III Coding) wi 7 days</t>
  </si>
  <si>
    <t>SMD: -.89504 (-1.79126, .001179)</t>
  </si>
  <si>
    <t>Attention (WISC-III DS) at 3 mos</t>
  </si>
  <si>
    <t>SMD: -.960964 (-1.86287, -.05906)</t>
  </si>
  <si>
    <t>Attention (WISC-III DS) wi 7 days</t>
  </si>
  <si>
    <t>SMD: -.049077 (-.90728, .809123)</t>
  </si>
  <si>
    <t>Intellectual Fx (WISC-III Vocab + Block Design) at 3 mos of injury</t>
  </si>
  <si>
    <t>Emergency dept subjects; early post-injury severity factors were not strongly predictive of outcome.</t>
  </si>
  <si>
    <t>SMD: -.707509 (-1.58961, .809123)</t>
  </si>
  <si>
    <t>Intellectual Fx (WISC-III Vocab + Block Design) wi 7 days of injury</t>
  </si>
  <si>
    <t>ImPACT memory composite</t>
  </si>
  <si>
    <t>Headache: Presence and degree @ 5-10 days</t>
  </si>
  <si>
    <t>Slow RT</t>
  </si>
  <si>
    <t>OR 1.050 (0.739-1.492)</t>
  </si>
  <si>
    <t>Cognitive impair @12  mo</t>
  </si>
  <si>
    <t>Concussive symptoms at presentation (scale 0-5 - headache, vertigo, ringing in ears, nausea, blurry vision)</t>
  </si>
  <si>
    <t>Emergency dept based subjects, injury severity factors did NOT predict 1mo outcome</t>
  </si>
  <si>
    <t>OR 1.167 (0.817-1.668)</t>
  </si>
  <si>
    <t>Cognitive impair @1  mo</t>
  </si>
  <si>
    <t>AMS &gt;5 min</t>
  </si>
  <si>
    <t>Cognition</t>
  </si>
  <si>
    <t>s100</t>
  </si>
  <si>
    <t>AUC 0.75 (95% CI, 0.70-0.79)</t>
  </si>
  <si>
    <t>Good vs bad Clinical evolution</t>
  </si>
  <si>
    <t>General cognition</t>
  </si>
  <si>
    <t>s100b+/-</t>
  </si>
  <si>
    <t>Injury factor</t>
  </si>
  <si>
    <t>Bouvier 2012</t>
  </si>
  <si>
    <t>Low</t>
    <phoneticPr fontId="0" type="noConversion"/>
  </si>
  <si>
    <t>severe generalizability issues</t>
  </si>
  <si>
    <t xml:space="preserve">1 I </t>
  </si>
  <si>
    <t>RD: .732143 (.487478,  .976808)</t>
  </si>
  <si>
    <t>PPCS @3mo</t>
  </si>
  <si>
    <t>SPECT w/i 72hm, MTH</t>
  </si>
  <si>
    <t>Agarwal 2005</t>
  </si>
  <si>
    <t>12m SMD -0.45846 (-0.91138, -0.00555)</t>
  </si>
  <si>
    <t>WJTA: Letter-Word @12m</t>
  </si>
  <si>
    <t>CT +/- ICH</t>
  </si>
  <si>
    <t>Levin 2008</t>
  </si>
  <si>
    <t>12m SMD 0.080516 (-0.36696, 0.527997)</t>
  </si>
  <si>
    <t>WJTA: Calculation Test @12m</t>
  </si>
  <si>
    <t>3m SMD -0.551486 (-1.006882, -0.09609)      12m SMD -0.46273 (-0.91575, -0.00971)</t>
  </si>
  <si>
    <t>WISC-III: psychomotor speed @3m, 12m</t>
  </si>
  <si>
    <t>3m SMD -0.270579 (-0.719846, 0.17869)       12m SMD -0.24639 (-0.69532, 0.202547)</t>
  </si>
  <si>
    <t>Grooved pegboard test @3m, 12m</t>
  </si>
  <si>
    <t>3m SMD 0.15321 (-0.294725, 0.60115)         12m SMD 0.168864 (-0.27921, 0.616934)</t>
  </si>
  <si>
    <t>SCWIT, incongruent condition @3m, 12m</t>
  </si>
  <si>
    <t>3m SMD -0.115739 (-0.563406, 0.33193)       12m SMD -0.36161 (-0.81241, 0.089194)</t>
  </si>
  <si>
    <t>SSRT @3m, 12m</t>
  </si>
  <si>
    <r>
      <t xml:space="preserve">3m SMD -0.564401 (-1.020177, -0.108625)     </t>
    </r>
    <r>
      <rPr>
        <sz val="10"/>
        <color indexed="8"/>
        <rFont val="Arial"/>
        <family val="2"/>
      </rPr>
      <t>12m SMD 0.281925 (-0.16751, 0.73136)</t>
    </r>
  </si>
  <si>
    <t>CVLT-C total list correct @3m, 12m</t>
  </si>
  <si>
    <t>3m SMD -0.15309 (-0.60103, 0.29484)           12m SMD -0.15932 (-0.60731, 0.288667)</t>
  </si>
  <si>
    <t>N-back task, rhyming @3m, 12m</t>
  </si>
  <si>
    <t>Psychosocial</t>
  </si>
  <si>
    <t>SMD 1.13376 (1.57727, 0.69045)</t>
  </si>
  <si>
    <t>PTSD (UCLA Rx index)</t>
  </si>
  <si>
    <t>O'Connor 2012</t>
  </si>
  <si>
    <t>SMD -0.114906 (-0.537249, 0.307044)</t>
  </si>
  <si>
    <t>PHQ-9 (depression)</t>
  </si>
  <si>
    <t>Severity</t>
  </si>
  <si>
    <t>Emergency dept based subjects, injury severity factors did NOT predict 12mo outcome</t>
  </si>
  <si>
    <t>OR 1.236 (0.822, -1.859)</t>
    <phoneticPr fontId="0" type="noConversion"/>
  </si>
  <si>
    <t>Injury severity - score 0-7 based on loss of consciousness, disorientation, loss of lucidity, post-traumatic amnesia, amnesia for event, inability to talk, difficulty opening eyes</t>
  </si>
  <si>
    <t>NC</t>
    <phoneticPr fontId="0" type="noConversion"/>
  </si>
  <si>
    <t>Negative psychosocial</t>
    <phoneticPr fontId="0" type="noConversion"/>
  </si>
  <si>
    <t>Injury severity</t>
    <phoneticPr fontId="0" type="noConversion"/>
  </si>
  <si>
    <t>RR 1.494 CI 0.798, 2.796</t>
    <phoneticPr fontId="0" type="noConversion"/>
  </si>
  <si>
    <t>Head maximum AIS 1 vs 2 vs 3</t>
  </si>
  <si>
    <t>Injury severity</t>
  </si>
  <si>
    <t>Not significant p = 0.30</t>
  </si>
  <si>
    <t>EMS level (transported vs. not transported)</t>
  </si>
  <si>
    <t>Not significant p = 0.84</t>
  </si>
  <si>
    <t>4 categories (MV, pedes/bike, fall, struck by/against)</t>
  </si>
  <si>
    <t>RR 0.795 CI 0.205, 3.090</t>
    <phoneticPr fontId="0" type="noConversion"/>
  </si>
  <si>
    <t>Mild TBI with vs without skull fracture</t>
  </si>
  <si>
    <t>OR 1.191 (0.768-1.846)</t>
  </si>
  <si>
    <t>Cognitive impair @ 1 mo</t>
  </si>
  <si>
    <t>Injury severity - score 0-7 based on loss of consciousness, disoreintation, loss of lucidity, post-traumatic amnesia, amnesia for event, inability to talk, difficulty opening eyes</t>
  </si>
  <si>
    <t>Challenging to interpret table 2 - many significant findings but complex interactions</t>
  </si>
  <si>
    <t>Table 2 with effects and p values</t>
  </si>
  <si>
    <t>Stroop interference, Woodcock-Johnson calc &amp; LWID, CVLT, Grooved pegboard, Stop signal RT, WISC-3 PSI</t>
  </si>
  <si>
    <t>GCS, Sex, Age, LOC, Psych Hx</t>
  </si>
  <si>
    <t>Low. Small effect cannot be excluded</t>
  </si>
  <si>
    <t>ER or admitted and DC alive</t>
  </si>
  <si>
    <t>Adaptive Functioning</t>
  </si>
  <si>
    <t>SMD: -.17 (-.38, .04)</t>
  </si>
  <si>
    <t>CASP</t>
  </si>
  <si>
    <t>Adaptive Functioning /Participation in activities at school, home, and in community</t>
  </si>
  <si>
    <t>Rivara 2011</t>
  </si>
  <si>
    <t>SMD: -.08 (-.29, .13)</t>
  </si>
  <si>
    <t>ABAS--II Self Care Skills</t>
  </si>
  <si>
    <t xml:space="preserve">Adaptive Functioning </t>
  </si>
  <si>
    <t>SMD: -.266 (-.48, -.56)</t>
    <phoneticPr fontId="0" type="noConversion"/>
  </si>
  <si>
    <t>ABAS--II Communication</t>
  </si>
  <si>
    <t>Moderate ED patients, low all mTBI</t>
    <phoneticPr fontId="0" type="noConversion"/>
  </si>
  <si>
    <t>Emergency dept based subjects; large effect size</t>
  </si>
  <si>
    <t>PCS a/w longer symtom duration</t>
  </si>
  <si>
    <t>OR 1.48 (1.2, 1.9) dose response</t>
    <phoneticPr fontId="0" type="noConversion"/>
  </si>
  <si>
    <t>Severity: ACRM mTBI score</t>
  </si>
  <si>
    <t>low for athletes, very low for other mechanisms of injury</t>
    <phoneticPr fontId="0" type="noConversion"/>
  </si>
  <si>
    <t>high school</t>
    <phoneticPr fontId="0" type="noConversion"/>
  </si>
  <si>
    <t>Weight</t>
    <phoneticPr fontId="0" type="noConversion"/>
  </si>
  <si>
    <t>RR 1.1(0.6,2.0) p0.88</t>
    <phoneticPr fontId="0" type="noConversion"/>
  </si>
  <si>
    <t>&lt;10% gender specific</t>
    <phoneticPr fontId="0" type="noConversion"/>
  </si>
  <si>
    <t xml:space="preserve"> </t>
    <phoneticPr fontId="0" type="noConversion"/>
  </si>
  <si>
    <t>RR 0.4 (0.1,1.3) p.12</t>
    <phoneticPr fontId="0" type="noConversion"/>
  </si>
  <si>
    <t>RR 1.0(0.5,2.2) p.94</t>
    <phoneticPr fontId="0" type="noConversion"/>
  </si>
  <si>
    <t>&gt;90% gender-specific</t>
    <phoneticPr fontId="0" type="noConversion"/>
  </si>
  <si>
    <t>RR 1.7 (1.0,3.0) p.047</t>
    <phoneticPr fontId="0" type="noConversion"/>
  </si>
  <si>
    <t>High for ED; Moderate for general mTBI</t>
    <phoneticPr fontId="0" type="noConversion"/>
  </si>
  <si>
    <t>race</t>
    <phoneticPr fontId="0" type="noConversion"/>
  </si>
  <si>
    <t>RR 3.37 (1.47, 7.73) for Hispanic v White non-hispanic</t>
    <phoneticPr fontId="0" type="noConversion"/>
  </si>
  <si>
    <t>Multiple categories (white, black, hispanic, asian, other)</t>
  </si>
  <si>
    <t>Race</t>
  </si>
  <si>
    <t>low</t>
    <phoneticPr fontId="0" type="noConversion"/>
  </si>
  <si>
    <t>2 II</t>
    <phoneticPr fontId="0" type="noConversion"/>
  </si>
  <si>
    <t>Neurocognitive</t>
    <phoneticPr fontId="0" type="noConversion"/>
  </si>
  <si>
    <t>sex</t>
    <phoneticPr fontId="0" type="noConversion"/>
  </si>
  <si>
    <t>d = .091, p .685</t>
    <phoneticPr fontId="0" type="noConversion"/>
  </si>
  <si>
    <t>change from baseline to postinjury on ImPACT Visual Motor Speed</t>
    <phoneticPr fontId="0" type="noConversion"/>
  </si>
  <si>
    <t>neurocognitive</t>
    <phoneticPr fontId="0" type="noConversion"/>
  </si>
  <si>
    <t>sex</t>
    <phoneticPr fontId="0" type="noConversion"/>
  </si>
  <si>
    <t>Zuckerman 2012</t>
    <phoneticPr fontId="0" type="noConversion"/>
  </si>
  <si>
    <t>d = .184, p .416</t>
    <phoneticPr fontId="0" type="noConversion"/>
  </si>
  <si>
    <t xml:space="preserve">change from baseline to postinjury on ImPACT Impulse Control </t>
    <phoneticPr fontId="0" type="noConversion"/>
  </si>
  <si>
    <r>
      <t xml:space="preserve">d = .523, p .023 Bonferroni adjusted critical value of </t>
    </r>
    <r>
      <rPr>
        <sz val="10"/>
        <rFont val="Apple Symbols"/>
        <family val="2"/>
      </rPr>
      <t>􏱘</t>
    </r>
    <r>
      <rPr>
        <sz val="10"/>
        <rFont val="Arial"/>
      </rPr>
      <t xml:space="preserve"> for post hoc tests is </t>
    </r>
    <r>
      <rPr>
        <sz val="10"/>
        <rFont val="Apple Symbols"/>
        <family val="2"/>
      </rPr>
      <t>􏱘</t>
    </r>
    <r>
      <rPr>
        <sz val="10"/>
        <rFont val="Arial"/>
      </rPr>
      <t xml:space="preserve"> = 0.05/4 = 0.012</t>
    </r>
  </si>
  <si>
    <t xml:space="preserve">change from baseline to postinjury on ImPACT Reaction Time </t>
    <phoneticPr fontId="0" type="noConversion"/>
  </si>
  <si>
    <t>d = .204, p .369</t>
    <phoneticPr fontId="0" type="noConversion"/>
  </si>
  <si>
    <t xml:space="preserve">change from baseline to postinjury on ImPACT Visual Memory </t>
    <phoneticPr fontId="0" type="noConversion"/>
  </si>
  <si>
    <t>d = .261, p .250</t>
    <phoneticPr fontId="0" type="noConversion"/>
  </si>
  <si>
    <t xml:space="preserve">change from baseline to postinjury on ImPACT Verbal Memory </t>
    <phoneticPr fontId="0" type="noConversion"/>
  </si>
  <si>
    <t>SMD: 0.107 CI -0.332 0.545</t>
  </si>
  <si>
    <t>ImPACT Impulse control composite</t>
  </si>
  <si>
    <t>Sex</t>
  </si>
  <si>
    <t>Zuckerman 2012</t>
  </si>
  <si>
    <t>SMD: 0.179 CI -0.260 0.618</t>
  </si>
  <si>
    <t>ImPACT Reaction time composite</t>
  </si>
  <si>
    <t>SMD: -0.128 CI -0.567 0.312</t>
  </si>
  <si>
    <t>ImPACT Visual-motor speed composite</t>
  </si>
  <si>
    <t>SMD: -0.112 CI -0.551 0.327</t>
  </si>
  <si>
    <t>ImPACT Visual memory composite</t>
  </si>
  <si>
    <t xml:space="preserve"> </t>
    <phoneticPr fontId="0" type="noConversion"/>
  </si>
  <si>
    <t>SMD: -0.111 CI -0.549 0.328</t>
  </si>
  <si>
    <t>ImPACT Verbal memory composite</t>
  </si>
  <si>
    <t>RR 0.747 ( 0.479, 1.165)</t>
    <phoneticPr fontId="0" type="noConversion"/>
  </si>
  <si>
    <t>neuological function</t>
    <phoneticPr fontId="0" type="noConversion"/>
  </si>
  <si>
    <t>Moderate for ED, low for mTBI I in general</t>
    <phoneticPr fontId="0" type="noConversion"/>
  </si>
  <si>
    <t xml:space="preserve"> </t>
    <phoneticPr fontId="0" type="noConversion"/>
  </si>
  <si>
    <t>1I 1II</t>
    <phoneticPr fontId="0" type="noConversion"/>
  </si>
  <si>
    <t>PsychosocIal</t>
  </si>
  <si>
    <t>ER</t>
    <phoneticPr fontId="0" type="noConversion"/>
  </si>
  <si>
    <t>RD: .96491 (-.07692, .269906)</t>
  </si>
  <si>
    <t>Physical and behavioral sxs</t>
  </si>
  <si>
    <t xml:space="preserve">ER </t>
    <phoneticPr fontId="0" type="noConversion"/>
  </si>
  <si>
    <t>OR 1.8081 (.9067, 3.6054)</t>
    <phoneticPr fontId="0" type="noConversion"/>
  </si>
  <si>
    <t>gender</t>
    <phoneticPr fontId="0" type="noConversion"/>
  </si>
  <si>
    <t xml:space="preserve">Moderate for high school age children; low for younger children </t>
    <phoneticPr fontId="0" type="noConversion"/>
  </si>
  <si>
    <t>no association</t>
    <phoneticPr fontId="0" type="noConversion"/>
  </si>
  <si>
    <t>NC</t>
    <phoneticPr fontId="0" type="noConversion"/>
  </si>
  <si>
    <t>3II</t>
    <phoneticPr fontId="0" type="noConversion"/>
  </si>
  <si>
    <t xml:space="preserve"> </t>
    <phoneticPr fontId="0" type="noConversion"/>
  </si>
  <si>
    <t>RR 1.1 (0.7,1.6) p0.81</t>
    <phoneticPr fontId="0" type="noConversion"/>
  </si>
  <si>
    <t>Concussive symptoms 1+ week v &lt;1 week in non-football players</t>
    <phoneticPr fontId="0" type="noConversion"/>
  </si>
  <si>
    <t>male v female nonfb players</t>
    <phoneticPr fontId="0" type="noConversion"/>
  </si>
  <si>
    <t>Sex</t>
    <phoneticPr fontId="0" type="noConversion"/>
  </si>
  <si>
    <t>RR .877 (.5698, 1.3499)</t>
    <phoneticPr fontId="0" type="noConversion"/>
  </si>
  <si>
    <t>males v females</t>
    <phoneticPr fontId="0" type="noConversion"/>
  </si>
  <si>
    <t>sex</t>
  </si>
  <si>
    <t>Smyth 2014</t>
  </si>
  <si>
    <t>SMD: 0.023 ( -0.416, 0.461)</t>
    <phoneticPr fontId="0" type="noConversion"/>
  </si>
  <si>
    <t>ImPACTTotal symptom score</t>
  </si>
  <si>
    <t>male v female soccer players</t>
    <phoneticPr fontId="0" type="noConversion"/>
  </si>
  <si>
    <t xml:space="preserve"> </t>
    <phoneticPr fontId="0" type="noConversion"/>
  </si>
  <si>
    <t>d = .079, p .728</t>
    <phoneticPr fontId="0" type="noConversion"/>
  </si>
  <si>
    <t>change from baseline to postinjury on ImPACT Symptom Total</t>
    <phoneticPr fontId="0" type="noConversion"/>
  </si>
  <si>
    <t>Boys more likely to have amnesia and concentration post mTBI than girls</t>
    <phoneticPr fontId="0" type="noConversion"/>
  </si>
  <si>
    <t>I II</t>
  </si>
  <si>
    <t>GIRLS &gt; BOYS RE CONCENTRATION DEFECIT AFTER RECURRENT CONCUSSION.  FIRST CONCUSSION NO SIGNIFICANT DIFFERENCE.</t>
  </si>
  <si>
    <t>IPR girls vs. boys 2.37, CI 1.10-5.13</t>
  </si>
  <si>
    <t>Concentration difficulty in girls vs. boys after recurrent concussion</t>
  </si>
  <si>
    <t>BOYS &gt; GIRLS FOR AMNESIA FOR NEW CONCUSSION.  RECURRENT - NO SIGNIFICANT DIFFERENCE</t>
  </si>
  <si>
    <t>16.3% vs. 13.6%</t>
  </si>
  <si>
    <t>Amnesia in boys vs. girls after recurrent concussion</t>
  </si>
  <si>
    <t>IPR boys vs. girls 2.37, CI 1.62, 3.48</t>
    <phoneticPr fontId="0" type="noConversion"/>
  </si>
  <si>
    <t>Amnesia in boys vs. girls after new concussion</t>
  </si>
  <si>
    <t>GIRLS &gt; BOYS HA</t>
    <phoneticPr fontId="0" type="noConversion"/>
  </si>
  <si>
    <t>RD -10% (-16%, -5%) (FE)</t>
    <phoneticPr fontId="0" type="noConversion"/>
  </si>
  <si>
    <t>1 I, 1 II</t>
    <phoneticPr fontId="0" type="noConversion"/>
  </si>
  <si>
    <t>RD -.074 (-0.135, -0.015)</t>
    <phoneticPr fontId="0" type="noConversion"/>
  </si>
  <si>
    <t>Boys v Girls (- higher girls)</t>
    <phoneticPr fontId="0" type="noConversion"/>
  </si>
  <si>
    <t>Recurrent Headache</t>
  </si>
  <si>
    <t>RD: -.26 (-.4, -.11)</t>
  </si>
  <si>
    <t>Boys v girls teenager report</t>
  </si>
  <si>
    <t>Headache after 3 months</t>
  </si>
  <si>
    <t>Blume 2012</t>
  </si>
  <si>
    <t>RD: -22 (-.33, -.12)</t>
  </si>
  <si>
    <t>Boys v girls parent report (higher in girls)</t>
  </si>
  <si>
    <t>Moderate for high school age children; low for younger children and mTBI in general</t>
    <phoneticPr fontId="0" type="noConversion"/>
  </si>
  <si>
    <t>NA</t>
    <phoneticPr fontId="0" type="noConversion"/>
  </si>
  <si>
    <t>D</t>
    <phoneticPr fontId="0" type="noConversion"/>
  </si>
  <si>
    <t>2II</t>
    <phoneticPr fontId="0" type="noConversion"/>
  </si>
  <si>
    <t xml:space="preserve"> </t>
    <phoneticPr fontId="0" type="noConversion"/>
  </si>
  <si>
    <t>SMD: .1247 ( -.2919, .5413)</t>
    <phoneticPr fontId="0" type="noConversion"/>
  </si>
  <si>
    <t>Age in years</t>
  </si>
  <si>
    <t>Age</t>
  </si>
  <si>
    <t>age 13-14 RR 1.0; age 15 RR 2.0 (0.8, 5.1) p0.15; age 16 RR 1.6 (0.6, 4.0) p0.37; age 17-18 RR 2.2 (0.9, 5.5) p0.11</t>
    <phoneticPr fontId="0" type="noConversion"/>
  </si>
  <si>
    <t>13-14, 15, 16, 17-18 years</t>
    <phoneticPr fontId="0" type="noConversion"/>
  </si>
  <si>
    <t>age 13-14 RR 1.0; age 15 RR 1.0 (0.5, 1.7) p.86; age 16 RR .6 (0.3, 1.1) p0.09; age 17-18 RR 0.6 (0.3, 1.2) p0.13</t>
    <phoneticPr fontId="0" type="noConversion"/>
  </si>
  <si>
    <t>effect overcomes generalizability</t>
    <phoneticPr fontId="0" type="noConversion"/>
  </si>
  <si>
    <t>NC</t>
    <phoneticPr fontId="0" type="noConversion"/>
  </si>
  <si>
    <t>D</t>
    <phoneticPr fontId="0" type="noConversion"/>
  </si>
  <si>
    <t>Negative Pyschosocial</t>
    <phoneticPr fontId="0" type="noConversion"/>
  </si>
  <si>
    <t>Overall</t>
    <phoneticPr fontId="0" type="noConversion"/>
  </si>
  <si>
    <t>RR 2.905 (1.454, 5.806) (older more likely to show decline)</t>
    <phoneticPr fontId="0" type="noConversion"/>
  </si>
  <si>
    <t>0-9 vs. 10-17</t>
  </si>
  <si>
    <t>Moderate for ED, low for mTBI in general</t>
    <phoneticPr fontId="0" type="noConversion"/>
  </si>
  <si>
    <t>2I</t>
    <phoneticPr fontId="0" type="noConversion"/>
  </si>
  <si>
    <t>DONE</t>
  </si>
  <si>
    <t>OR 0.74 (0.62, 0.89)</t>
    <phoneticPr fontId="0" type="noConversion"/>
  </si>
  <si>
    <r>
      <t xml:space="preserve">Age </t>
    </r>
    <r>
      <rPr>
        <u/>
        <sz val="10"/>
        <rFont val="Arial"/>
        <family val="2"/>
      </rPr>
      <t>&lt;</t>
    </r>
    <r>
      <rPr>
        <sz val="10"/>
        <rFont val="Arial"/>
      </rPr>
      <t xml:space="preserve"> 6 years decreased</t>
    </r>
  </si>
  <si>
    <t>RD: -.06 (-.16, .03)</t>
  </si>
  <si>
    <t>Parent Report ages 5-12 v ages 13-17</t>
  </si>
  <si>
    <t>Post-concussive symptoms: Headache after 3 months</t>
  </si>
  <si>
    <t>Short term outcome specifics</t>
  </si>
  <si>
    <t>Short term outcome domain</t>
  </si>
  <si>
    <t>Risk factor specifics</t>
  </si>
  <si>
    <t>Risk factor domain</t>
  </si>
  <si>
    <t>Reviewer2</t>
  </si>
  <si>
    <t>Reviewer1</t>
  </si>
  <si>
    <t>Intervention</t>
  </si>
  <si>
    <t>Office Visit and Informational Booklet Presented within One week of injury</t>
  </si>
  <si>
    <t>Self Reported Headache on Post concussion symptom checklist 3 months after injury</t>
  </si>
  <si>
    <t>#8 Ponsford J 2001</t>
  </si>
  <si>
    <t>2.96 (1.01 - 4.91)</t>
  </si>
  <si>
    <t>Self Reported Dizziness on Post concussion symptom checklist 3 months after injury</t>
  </si>
  <si>
    <t>Unable to calculate</t>
  </si>
  <si>
    <t>Self Reported Fatigue on Post concussion symptom checklist 3 months after injury</t>
  </si>
  <si>
    <t>Self Reported Visual DIfficulties on Post concussion symptom checklist 3 months after injury</t>
  </si>
  <si>
    <t>Self Reported Noise Intolerance on Post concussion symptom checklist 3 months after injury</t>
  </si>
  <si>
    <t>Self Reported Irritability on Post concussion symptom checklist 3 months after injury</t>
  </si>
  <si>
    <t>Self Reported Memory Difficulties on Post concussion symptom checklist 3 months after injury</t>
  </si>
  <si>
    <t>Self Reported Concentration on Post concussion symptom checklist 3 months after injury</t>
  </si>
  <si>
    <t>Unable to Calculate</t>
  </si>
  <si>
    <t>Self Reported Judgement on Post concussion symptom checklist 3 months after injury</t>
  </si>
  <si>
    <t>2.04 (0.09-3.99)</t>
  </si>
  <si>
    <t>Self Reported Anxiety on Post concussion symptom checklist 3 months after injury</t>
  </si>
  <si>
    <t>Self Reported Sleeping Difficulties on Post concussion symptom checklist 3 months after injury</t>
  </si>
  <si>
    <t>2.36 (0.37-4.35)</t>
  </si>
  <si>
    <t>WRAML Verbal scale score</t>
  </si>
  <si>
    <t>0.69 (0.32-1.06)</t>
  </si>
  <si>
    <t>WRAML visual scale score</t>
  </si>
  <si>
    <t>0.52 (0.16-0.89)</t>
  </si>
  <si>
    <t>Digit Span Scale Score</t>
  </si>
  <si>
    <t>0 (-0.35-0.35)</t>
  </si>
  <si>
    <t>Coding Scale Score</t>
  </si>
  <si>
    <t>0.30 (-0.05-0.66)</t>
  </si>
  <si>
    <t>Rowe BRI Total</t>
  </si>
  <si>
    <t>-0.41 (-0.77 to -0.05)</t>
  </si>
  <si>
    <t>CBCL (Total)</t>
  </si>
  <si>
    <t>-0.56 (-0.92 to -0.19)</t>
  </si>
  <si>
    <t>CNT 4 time (age 6-9)</t>
  </si>
  <si>
    <t>CNT 4 time (age 10-12)</t>
  </si>
  <si>
    <t>-1.14 (-1.54 to -0.76)</t>
  </si>
  <si>
    <t>CNT 4 time (age 13-15)</t>
  </si>
  <si>
    <t>CHIPASAT 2 TPCR Age 10-12</t>
  </si>
  <si>
    <t>-0.26 (-0.62 to 0.09)</t>
  </si>
  <si>
    <t>CHIPASAT 2 TPCR Age 13-15</t>
  </si>
  <si>
    <t>0 (-0.35 to 0.35)</t>
  </si>
  <si>
    <t>Vineland Socialization</t>
  </si>
  <si>
    <t>-0.11 (-0.47 to 0.25)</t>
  </si>
  <si>
    <t>Vineland Daily Living</t>
  </si>
  <si>
    <t>-0.20 (-0.56 to 0.26)</t>
  </si>
  <si>
    <t>Vineland Communication</t>
  </si>
  <si>
    <t>-0.04 (-0.40 to 0.31)</t>
  </si>
  <si>
    <t>Amantadine</t>
  </si>
  <si>
    <t>Self Reported Symptoms Post Treatment</t>
  </si>
  <si>
    <t>#10 Reddy CC 2012</t>
  </si>
  <si>
    <t>0.79 (0.22-1.37)</t>
  </si>
  <si>
    <t>Verbal memory, ImPACT</t>
  </si>
  <si>
    <t>0.74 (0.17-1.31)</t>
  </si>
  <si>
    <t>Visual memory, ImPACT</t>
  </si>
  <si>
    <t>0.29 (-0.26-0.85)</t>
  </si>
  <si>
    <t>Visual processing speed, ImPACT</t>
  </si>
  <si>
    <t>0.25 (-0.30-0.80)</t>
  </si>
  <si>
    <t>Reaction time, ImPACT</t>
  </si>
  <si>
    <t>0.55 (-0.01-1.11)</t>
  </si>
  <si>
    <t>Hypertonic Saline</t>
  </si>
  <si>
    <t>Headache 1 hour after administration</t>
  </si>
  <si>
    <t>Lumba-Brown A 2014</t>
  </si>
  <si>
    <t>1.53 (0.85-2.20)</t>
  </si>
  <si>
    <t>Magntiude of effect likely not clinically significant and study showed both went to the same end point</t>
  </si>
  <si>
    <t>Headache 2-3 days following administration</t>
  </si>
  <si>
    <t>0.79 (0.18-1.40)</t>
  </si>
  <si>
    <t>Strict Rest</t>
  </si>
  <si>
    <t>Post-concussive Symptom Scale (PCSS) - total score over 10 days</t>
  </si>
  <si>
    <t>Thomas D 2015</t>
  </si>
  <si>
    <t>III - due to non-objective outcome</t>
  </si>
  <si>
    <t>187.9 vs 131.9 P &lt; 0.3, 95% CI 5.4 to 106</t>
  </si>
  <si>
    <t xml:space="preserve">upgrade for magnitude of effect and downgrade for precision </t>
  </si>
  <si>
    <t>ImPACT</t>
  </si>
  <si>
    <t>No effect</t>
  </si>
  <si>
    <t>many of the neurospysch outcomes are objective—no primary outcome was specified). Anchored at low confidence. No change in confidence form other factors.</t>
  </si>
  <si>
    <t>Balance Error Scoring System</t>
  </si>
  <si>
    <t>RD= 10.14% (0.37 -19.9%)</t>
    <phoneticPr fontId="4" type="noConversion"/>
  </si>
  <si>
    <t>I</t>
    <phoneticPr fontId="4" type="noConversion"/>
  </si>
  <si>
    <t>Palchack,MJ 2003</t>
    <phoneticPr fontId="4" type="noConversion"/>
  </si>
  <si>
    <t>II</t>
    <phoneticPr fontId="4" type="noConversion"/>
  </si>
  <si>
    <t xml:space="preserve">RD= 54.2 (44.3 - 64.1%) </t>
    <phoneticPr fontId="4" type="noConversion"/>
  </si>
  <si>
    <t>Sun BC 2007</t>
    <phoneticPr fontId="4" type="noConversion"/>
  </si>
  <si>
    <t>High</t>
  </si>
  <si>
    <t>ICI</t>
  </si>
  <si>
    <t>RD= 0.82 (0.43 - 1.2%)</t>
    <phoneticPr fontId="4" type="noConversion"/>
  </si>
  <si>
    <t>D</t>
    <phoneticPr fontId="4" type="noConversion"/>
  </si>
  <si>
    <t>Osmond, MH 2010</t>
    <phoneticPr fontId="4" type="noConversion"/>
  </si>
  <si>
    <t>N</t>
    <phoneticPr fontId="4" type="noConversion"/>
  </si>
  <si>
    <t>Headache</t>
    <phoneticPr fontId="4" type="noConversion"/>
  </si>
  <si>
    <t>severe or progressive HA only</t>
    <phoneticPr fontId="4" type="noConversion"/>
  </si>
  <si>
    <t>Seizures</t>
    <phoneticPr fontId="4" type="noConversion"/>
  </si>
  <si>
    <t>LOC</t>
    <phoneticPr fontId="4" type="noConversion"/>
  </si>
  <si>
    <t>RD=61.6% (46.1 - 77%)</t>
    <phoneticPr fontId="4" type="noConversion"/>
  </si>
  <si>
    <t>RD = 3.5% (-0.17 - 7.13%)</t>
    <phoneticPr fontId="4" type="noConversion"/>
  </si>
  <si>
    <t xml:space="preserve">only 2 or more episodes reported </t>
    <phoneticPr fontId="4" type="noConversion"/>
  </si>
  <si>
    <t>RD= 1.6% (0.27 -2.9%)</t>
    <phoneticPr fontId="4" type="noConversion"/>
  </si>
  <si>
    <t>RD= 2.1% (0.015%-2.64%)</t>
    <phoneticPr fontId="4" type="noConversion"/>
  </si>
  <si>
    <t>RD=4.1% (3 to 5.2%)</t>
    <phoneticPr fontId="4" type="noConversion"/>
  </si>
  <si>
    <t>2 I</t>
  </si>
  <si>
    <t>RD = I2 42.35%</t>
  </si>
  <si>
    <t>RD=-0.12 (-1.3 to 1.113)</t>
  </si>
  <si>
    <t>3 I</t>
  </si>
  <si>
    <t>RD= 49.9% (33.5 to 66.35%)</t>
  </si>
  <si>
    <t>RD = 0.71% (0.5% to 0.93%)</t>
  </si>
  <si>
    <t>RD= 0.8% ( -0.95  to 2.5)</t>
  </si>
  <si>
    <t>RD= 0.51% (-2.9  to 3.9%)</t>
  </si>
  <si>
    <t>RD = 2.8% (1.9 to 3.7%) I2 95.4%</t>
  </si>
  <si>
    <t>RD =6.2% (4.5 to 7.9%)</t>
  </si>
  <si>
    <t>RD=-26% (-3.15 -2%)*</t>
  </si>
  <si>
    <t>* recheck</t>
  </si>
  <si>
    <t>Vomiting</t>
  </si>
  <si>
    <t>Large</t>
  </si>
  <si>
    <t>RD=1.4% (0.8 -2%)*</t>
  </si>
  <si>
    <t>RD=0.046% (0.05 to 0.0142)*</t>
  </si>
  <si>
    <t>Small</t>
  </si>
  <si>
    <t>Younger Age</t>
  </si>
  <si>
    <t>Narrative synthesis</t>
  </si>
  <si>
    <t>Overall (Any ICI)</t>
  </si>
  <si>
    <t>Kupperman &gt;-2 years (&lt;15)</t>
  </si>
  <si>
    <t>Kupperman &lt; 2 years (&lt;15)</t>
  </si>
  <si>
    <t>Osmond (&lt;15 initial)</t>
  </si>
  <si>
    <t>GCS</t>
  </si>
  <si>
    <t>2I</t>
  </si>
  <si>
    <t>1I</t>
  </si>
  <si>
    <t>Overall (needing intervention)</t>
  </si>
  <si>
    <t>"Intracranial Injury" table 2</t>
  </si>
  <si>
    <t>Sun BC 2007 &lt; 2 years old</t>
  </si>
  <si>
    <t>TBI needing intervention from table 6</t>
  </si>
  <si>
    <t>Palchak,MJ 2003 &lt; 2 years old (needing intervention)</t>
  </si>
  <si>
    <t>CT TBI from table 5</t>
  </si>
  <si>
    <t>Palchak,MJ 2003 &lt; 2 years old</t>
  </si>
  <si>
    <t>SF and ICI page 90</t>
  </si>
  <si>
    <t>Greenes 2001</t>
  </si>
  <si>
    <t>From table 2 (fracture or clinical signs)</t>
  </si>
  <si>
    <t>Kupperman, N 2009 &lt; 2 years</t>
  </si>
  <si>
    <t>ICH</t>
    <phoneticPr fontId="4" type="noConversion"/>
  </si>
  <si>
    <t>Skull fracture</t>
  </si>
  <si>
    <t>FE</t>
  </si>
  <si>
    <t>CT TBI from Table 5</t>
  </si>
  <si>
    <t>Hematoma and ICI (imaged only) page 90</t>
  </si>
  <si>
    <t>From table 2 (any hematoma)</t>
  </si>
  <si>
    <t>Scalp hematoma</t>
  </si>
  <si>
    <t>TBI needing intervention</t>
  </si>
  <si>
    <t>Palchak 2003 (needing intervention)</t>
  </si>
  <si>
    <t>Palchak 2003</t>
  </si>
  <si>
    <t>Amnesia</t>
  </si>
  <si>
    <t>3 I, 1 II</t>
  </si>
  <si>
    <t>Palchak 2003 (Needing intervention)</t>
  </si>
  <si>
    <t xml:space="preserve">any ha vs no </t>
  </si>
  <si>
    <t>Kupperman 2009 2+ years old</t>
  </si>
  <si>
    <t xml:space="preserve"> worsening headache vs no/stable HA</t>
  </si>
  <si>
    <t>Overall (TBI Needing intervention)</t>
  </si>
  <si>
    <t>Palchak 2003 (CT TBI)</t>
  </si>
  <si>
    <t>Overall (ciTBI or dangerous)</t>
  </si>
  <si>
    <t>dangerous vs nondangerous</t>
  </si>
  <si>
    <t>ciTBI</t>
  </si>
  <si>
    <t>RD=1.4% (0.83 to 2%)</t>
  </si>
  <si>
    <t>Kupperman 2009 &lt; 2 years old</t>
  </si>
  <si>
    <t>Severe Mech of Injury</t>
  </si>
  <si>
    <t>Overall (ciTBI or needing intervention)</t>
  </si>
  <si>
    <t>RD= -0.1% (-1.4 to 1.2%)</t>
  </si>
  <si>
    <t>Kupperman 2009 2+ years old (ciTBI)</t>
  </si>
  <si>
    <t>Kupperman 2009 &lt; 2 years old (ciTBI)</t>
  </si>
  <si>
    <t>Overall (any vomiting, any ICI)</t>
  </si>
  <si>
    <t>Overall (any vomiting, tbi needing intervention)</t>
  </si>
  <si>
    <t>"High risk vomiting"</t>
  </si>
  <si>
    <t>Brain Injury</t>
  </si>
  <si>
    <t>Osmond, MH 2010 (2+ episodes)</t>
  </si>
  <si>
    <t>Palchack 2003 (needing intervention)</t>
  </si>
  <si>
    <t>From Table 5 CT TBI</t>
  </si>
  <si>
    <t>Kupperman 2009 2+ years old (2+ episodes)</t>
  </si>
  <si>
    <t>10+</t>
  </si>
  <si>
    <t>Kupperman, N 2009 (ciTBI)</t>
  </si>
  <si>
    <t>Use continuous?</t>
  </si>
  <si>
    <t>5 to 10</t>
  </si>
  <si>
    <t>ICH + NS</t>
  </si>
  <si>
    <t>Kupperman, N 2009 (CT ICI &amp; NS)</t>
  </si>
  <si>
    <t xml:space="preserve">ages &lt; 2  vs 2+ years old </t>
  </si>
  <si>
    <t>&lt;1 ot 5</t>
  </si>
  <si>
    <t>Kupperman, N 2009 (CT ICI)</t>
  </si>
  <si>
    <r>
      <t>I</t>
    </r>
    <r>
      <rPr>
        <b/>
        <vertAlign val="superscript"/>
        <sz val="12"/>
        <color theme="1"/>
        <rFont val="Calibri"/>
        <family val="2"/>
        <scheme val="minor"/>
      </rPr>
      <t>2</t>
    </r>
  </si>
  <si>
    <t>Long term sequelae</t>
  </si>
  <si>
    <t>Risk factor category</t>
  </si>
  <si>
    <t>Outcome Category</t>
  </si>
  <si>
    <t>N-back task (working memory)</t>
  </si>
  <si>
    <t>Specific cognitive ability</t>
  </si>
  <si>
    <t>Levin et al, 2008</t>
  </si>
  <si>
    <t>n/a</t>
  </si>
  <si>
    <t>Data not presented in manner to allow ES computation</t>
  </si>
  <si>
    <t>CVLT-C (episodic memory)</t>
  </si>
  <si>
    <t>Stop Signal Reaction Time (inhibitory control)</t>
  </si>
  <si>
    <t>Stroop Color Word Interference-Incongruent (inhibitory control)</t>
  </si>
  <si>
    <t>WISC-III processing speed</t>
  </si>
  <si>
    <t>Grooved Pegboard (fine motor speed)</t>
  </si>
  <si>
    <t>One I</t>
  </si>
  <si>
    <t>Data not presented in manner suffiicent to assess association</t>
  </si>
  <si>
    <t>Post-concussion symptoms on CBCL</t>
  </si>
  <si>
    <t>Postconcussive symptoms</t>
  </si>
  <si>
    <t>Olsson et al, 2013</t>
  </si>
  <si>
    <t>Not significant</t>
  </si>
  <si>
    <t>Post concussion symptom inventory (postconcussive symptoms)</t>
  </si>
  <si>
    <t>Barlow et al., 2010</t>
  </si>
  <si>
    <t>N = 670, log-rank [Mantel-Cox]_x0002_51.64; P_x0001_.001</t>
  </si>
  <si>
    <t>Total N, Log rank, p level; older children have longer recovery</t>
  </si>
  <si>
    <t>Two I</t>
  </si>
  <si>
    <t>One study found a significant relationship, the other did not, but the data were not reported in a fashion that allowed for effect size calcluation.</t>
  </si>
  <si>
    <t>The confidence in the evidencel was lowered for imprecision, because results from Olsson were not reported in sufficient detail to allow for an effect size calculation.</t>
  </si>
  <si>
    <t>Novel psychiatric disorder</t>
  </si>
  <si>
    <t>Psychiatric outcome</t>
  </si>
  <si>
    <t>Max et al., 2013</t>
  </si>
  <si>
    <t>D = 0.29 (not significant)</t>
  </si>
  <si>
    <t>Sample limited to hospitalized patients with 48% abnormal MRI</t>
  </si>
  <si>
    <t>Declines in HRQoL</t>
  </si>
  <si>
    <t>Psychosocial adjustment</t>
  </si>
  <si>
    <t>Zonfrillo et al, 2014</t>
  </si>
  <si>
    <t>Age (0-9 years versus 10-17 years) was unrelated to the likelihood of displaying a decline in HRQoL, RR 0.689, risk difference = -0.048.</t>
  </si>
  <si>
    <t>WJTA Calculation (math)</t>
  </si>
  <si>
    <t>General cognitive ability/achievement</t>
  </si>
  <si>
    <t>WJTA Letter-Word Identification (reading)</t>
  </si>
  <si>
    <t xml:space="preserve">Composite measure of neurocognitive impairment (dichotomy based on 3 or more vs. 2 or less deficiits on 10 cogniitive tests) </t>
  </si>
  <si>
    <t>Babikian et al., 2013</t>
  </si>
  <si>
    <t>Signfiifcant, with older children showing less likelihood of impairment (OR = 0.85, 95% CI 0.745-0.964)</t>
  </si>
  <si>
    <t xml:space="preserve">85 mTBI. </t>
  </si>
  <si>
    <t>General cognitive ability</t>
  </si>
  <si>
    <t>Teasdale et al., 2003</t>
  </si>
  <si>
    <t xml:space="preserve"> (0.05) (0.00) (0.11)</t>
  </si>
  <si>
    <t xml:space="preserve">Age groups 0-11, 12 to 17. Outcome is draft registry test at approx age 18; risk difference, </t>
  </si>
  <si>
    <t>Two I, one II</t>
  </si>
  <si>
    <t>Inconsistent across studies</t>
  </si>
  <si>
    <t xml:space="preserve">The confidence in the evidence was downgraded for a lack of generalizability based on the restriction of the participants in the Teasdale study only to males. </t>
  </si>
  <si>
    <t>APOE e4 allele presence</t>
  </si>
  <si>
    <t>WASI IQ</t>
  </si>
  <si>
    <t>Moran et al., 2009</t>
  </si>
  <si>
    <t xml:space="preserve">(0.24) (-0.19) (0.68) </t>
  </si>
  <si>
    <t xml:space="preserve">Negative d worse for patients with e4 allele </t>
  </si>
  <si>
    <t>WRAT-3 Reading</t>
  </si>
  <si>
    <t>(0.05) (-0.39) (0.49)</t>
  </si>
  <si>
    <t>WRAT-3 Spelling</t>
  </si>
  <si>
    <t>(-0.02) (-0.46) (0.41)</t>
  </si>
  <si>
    <t>WRAT-3 Arithmetic</t>
  </si>
  <si>
    <t>(-0.06) (-0.50) (0.37)</t>
  </si>
  <si>
    <t>The confidence in the evidence was judged very low because of imprecision and because the sample was limited to patients presenting to the emergency department.</t>
  </si>
  <si>
    <t>(-0.11) (-0.54) (0.33)</t>
  </si>
  <si>
    <t>VMI (drawing)</t>
  </si>
  <si>
    <t>(0.46) (0.01) (0.90)</t>
  </si>
  <si>
    <t>CANTAB Motor Screening (reaction time)</t>
  </si>
  <si>
    <t>(0.16) (-0.28) (0.60)</t>
  </si>
  <si>
    <t>CANTAB Pattern Recognition (episodic memory)</t>
  </si>
  <si>
    <t>(0.33) (-0.11) (0.77)</t>
  </si>
  <si>
    <t>CANTAB Stockings of Cambridge (planning)</t>
  </si>
  <si>
    <t>CANTAB Spatial Working Memory</t>
  </si>
  <si>
    <t>(-0.09) (-0.53) (0.35)</t>
  </si>
  <si>
    <t>One significant effect, inconsistent effects, range -.11 to 0.46</t>
  </si>
  <si>
    <t>PCS-Interview parent</t>
  </si>
  <si>
    <t>Health &amp; Behavior Inventory cognitive parent (post-concussive symptoms)</t>
  </si>
  <si>
    <t>(0.05) (-0.38) (0.49)</t>
  </si>
  <si>
    <t>Health &amp; Behavior Inventory somatic parent (post-concussive symptoms)</t>
  </si>
  <si>
    <t>(0.01) (-0.34) (0.54)</t>
  </si>
  <si>
    <t>PCS-Interview child</t>
  </si>
  <si>
    <t>(-0.10) (-0.54) (0.34)</t>
  </si>
  <si>
    <t>Health &amp; Behavior Inventory cognitive child (post-concussive symptoms)</t>
  </si>
  <si>
    <t>(0.04) (-0.40) (0.48)</t>
  </si>
  <si>
    <t>Health &amp; Behavior Inventory somatic child (post-concussive symptoms)</t>
  </si>
  <si>
    <t>(0.10) (-0.34) (0.54)</t>
  </si>
  <si>
    <t>No significant effect, inconsistent effects, range -.10 to .16</t>
  </si>
  <si>
    <t>Cognitive ability</t>
  </si>
  <si>
    <t>Significant, with impairment at 1 month highly predictive of impairment at 12 months, OR 0.719 (0.65-0.80)</t>
  </si>
  <si>
    <t>PCS-I (postconcussive symptoms)</t>
  </si>
  <si>
    <t>Fay et al., 2009</t>
  </si>
  <si>
    <t>HBI (postconcussive symptoms)</t>
  </si>
  <si>
    <t>Cognitive ability at 6 months</t>
  </si>
  <si>
    <t>Post-concussion symptoms on CBCL at 18 months</t>
  </si>
  <si>
    <t>Inconsistent results. Contingency Naming Test was marginaly predictive. But Verbal IQ, other CNT trials, TEA-Ch, CMS, Coding, and Digit Span not predictive</t>
  </si>
  <si>
    <t>Confidencel was lowered for imprecision, because results from Olsson were not reported in a manner that allowed for an effect size calculation.</t>
  </si>
  <si>
    <t>Extracranial injury</t>
  </si>
  <si>
    <t>AIS score for extracranial injury</t>
  </si>
  <si>
    <t>D = 0.27 (not significant)</t>
  </si>
  <si>
    <t>Presence of other injuries</t>
  </si>
  <si>
    <t>Behavior problems on CBCL at 12 months</t>
  </si>
  <si>
    <t>Taylor et al, 2016</t>
  </si>
  <si>
    <t>Confidence was lowered for imprecision because data were not reported in a manner that permitted an effect size calculation.</t>
  </si>
  <si>
    <t>PTA &gt; 30 mins + EEG abnormality</t>
  </si>
  <si>
    <t>MMPI-2 L scale</t>
  </si>
  <si>
    <t>Hessen et al., 2008</t>
  </si>
  <si>
    <t>(0.34) (-0.43) (1.12)</t>
  </si>
  <si>
    <t xml:space="preserve">Negative d worse for patients with abnormality. </t>
  </si>
  <si>
    <t>MMPI-2 F scale</t>
  </si>
  <si>
    <t>(-1.20) (-2.01) (-0.38)</t>
  </si>
  <si>
    <t>MMPI-2 K scale</t>
  </si>
  <si>
    <t>(0.66) (-0.13) (1.44)</t>
  </si>
  <si>
    <t xml:space="preserve">MMPI-2 Hypochondrias </t>
  </si>
  <si>
    <t>(-0.59) (-1.38) (0.19)</t>
  </si>
  <si>
    <t>MMPI-2 Depression</t>
  </si>
  <si>
    <t>(0.43) (-0.35) (1.20)</t>
  </si>
  <si>
    <t>MMPI-2 Hysteria</t>
  </si>
  <si>
    <t>(-0.72) (-1.50) (0.07)</t>
  </si>
  <si>
    <t>MMPI-2 Psychopathic deviate</t>
  </si>
  <si>
    <t>(-0.47) (-1.25) (0.31)</t>
  </si>
  <si>
    <t>MMPI-2 Paranoia</t>
  </si>
  <si>
    <t>(-0.14) (-0.92) (0.63)</t>
  </si>
  <si>
    <t>MMPI-2 Psychasthenia</t>
  </si>
  <si>
    <t>(-0.15) (-0.93) (0.62)</t>
  </si>
  <si>
    <t>MMPI-2 Schizophrenia</t>
  </si>
  <si>
    <t>(-0.20) (-0.97) (0.58)</t>
  </si>
  <si>
    <t>MMPI-2 Hypomania</t>
  </si>
  <si>
    <t>(-0.13) (-0.91) (0.64)</t>
  </si>
  <si>
    <t>MMPI-2 Social introversion</t>
  </si>
  <si>
    <t>(-0.30) (-1.08) (0.47)</t>
  </si>
  <si>
    <t>MMPI-2 Subjective depression</t>
  </si>
  <si>
    <t>(-0.38) (-1.16) (0.39)</t>
  </si>
  <si>
    <t>MMPI-2 Psychomotor retardation</t>
  </si>
  <si>
    <t>(0.42) (-0.36) (1.20)</t>
  </si>
  <si>
    <t>MMPI-2 Physical malfunctioning</t>
  </si>
  <si>
    <t>(-1.17) (-1.99) (-0.36)</t>
  </si>
  <si>
    <t>MMPI-2 Mental dullness</t>
  </si>
  <si>
    <t>(-0.28) (-1.06) (0.49)</t>
  </si>
  <si>
    <t>MMPI-2 Brooding</t>
  </si>
  <si>
    <t>(0.04) (-0.74) (0.81)</t>
  </si>
  <si>
    <t>MMPI-2 Lassitude-malaise</t>
  </si>
  <si>
    <t>(-0.82) (-1.61) (-0.03)</t>
  </si>
  <si>
    <t>MMPI-2 Somatic complaints</t>
  </si>
  <si>
    <t>(-0.88) (-1.68) (-0.09)</t>
  </si>
  <si>
    <t>Lowest GCS</t>
  </si>
  <si>
    <t>NS (no effect size reported)</t>
  </si>
  <si>
    <t>Depressed skull fracture</t>
  </si>
  <si>
    <t>6% among NPD versus 14% among no NPD, NS</t>
  </si>
  <si>
    <t>Inconsistent across studies, but mostly negative</t>
  </si>
  <si>
    <t>No correction for large number of comparisons, small sample, ad hoc combination of risk factors to obtain effect (for Hessen). Higher severity sample for Max.</t>
  </si>
  <si>
    <t>Severity of injury (AIS score)</t>
  </si>
  <si>
    <t>Not significant (OR = 1.23 CI = 0.82, 1.86)</t>
  </si>
  <si>
    <t>Severity rated on AIS 1 vs 2</t>
  </si>
  <si>
    <t>Severity of injury (acute concussion symptoms)</t>
  </si>
  <si>
    <t>Not significant (OR = 1.05 CI = 0.74, 1.49)</t>
  </si>
  <si>
    <t>Severity signs assessed retrospectively</t>
  </si>
  <si>
    <t>Complicated vs uncomplicated mTBI</t>
  </si>
  <si>
    <t>WISC_IV Coding</t>
  </si>
  <si>
    <t>Papoutis 2014</t>
  </si>
  <si>
    <t>d= -0.1035  CI= -0.6751-.4682</t>
  </si>
  <si>
    <t>Small sample (18 uncomplicated, 34 compilcated)</t>
  </si>
  <si>
    <t>WISC-IV Digit span backwards</t>
  </si>
  <si>
    <t>d= -0.2801 CI= -0.8539-0.2938</t>
  </si>
  <si>
    <t>TEA-Ch Sky Attention</t>
  </si>
  <si>
    <t>d = -0.3557 CI= -0.9342-0.2227</t>
  </si>
  <si>
    <t>TEA-Ch Sky Search Dual Task</t>
  </si>
  <si>
    <t xml:space="preserve"> d= -0.7342 CI= -1.3227- -0.1457</t>
  </si>
  <si>
    <t>WISC-IV Block Design</t>
  </si>
  <si>
    <t>d= 0.6046  CI = 0.0216-1.1876</t>
  </si>
  <si>
    <t>One II</t>
  </si>
  <si>
    <t xml:space="preserve">Children with complicated mTBI performed worse on 3 of the tasks, although only one of those differences was statistically significant, and they performed better on 2 of the tasks, with one difference being significant. </t>
  </si>
  <si>
    <t>Confidence was downgraded because of inconsistent results.</t>
  </si>
  <si>
    <t>BRIEF Behavioral Regulation Index</t>
  </si>
  <si>
    <t xml:space="preserve"> d= 0.3274  CI= -0.2474-0.9022</t>
  </si>
  <si>
    <t>BRIEF Metacognition Index</t>
  </si>
  <si>
    <t>d= -0.221  CI = -0.7939- 0.3519</t>
  </si>
  <si>
    <t>LOC +/-</t>
  </si>
  <si>
    <t>OR = 2.80 (0.92-8.56), p &lt; .07</t>
  </si>
  <si>
    <t>Hospital admission</t>
  </si>
  <si>
    <t>OR = 3.50 (1.14-13.56), p &lt; .001</t>
  </si>
  <si>
    <t>Injury mechanism</t>
  </si>
  <si>
    <t>EMS level of transport</t>
  </si>
  <si>
    <t>Head AIS</t>
  </si>
  <si>
    <t>Severity of injury (no imaging vs uncomplicated vs complicated)</t>
  </si>
  <si>
    <t>Severity of mTBI</t>
  </si>
  <si>
    <t>N = 670, log-rank [Mantel-Cox] 85.88; P &lt; .001</t>
  </si>
  <si>
    <t>Total N, Log rank, p level; more severe injuries have longer recovery</t>
  </si>
  <si>
    <t>Greater severity predicts more PCS  in one study but not another--bigger sample and better differentiation of seveirty in one that does; does not predict behavior problems or declines in QoL; does not predict  cognitive impairment.</t>
  </si>
  <si>
    <t>Confidence was lowered for imprecision, because the results from Olsson were not reported in a manner that allowed for an effect size calculation.</t>
  </si>
  <si>
    <t>Presence of CT abnormality</t>
  </si>
  <si>
    <t>Neuroimaging</t>
  </si>
  <si>
    <t>(-0.16) (-0.61) (0.29)</t>
  </si>
  <si>
    <t>Negative d worse for patients with abnormality. At 12months post-injury.</t>
  </si>
  <si>
    <t>(-0.28) (-0.73) (0.17)</t>
  </si>
  <si>
    <t>(-0.37 ) (-0.82) (0.08)</t>
  </si>
  <si>
    <t>(-0.17) (-0.62) (0.28)</t>
  </si>
  <si>
    <t>(-0.46) (-0.92) (-0.01)</t>
  </si>
  <si>
    <t>(-0.25) (-0.70) (0.20)</t>
  </si>
  <si>
    <t>One significant effect, consistent negative effects, range -.46 to -.16</t>
  </si>
  <si>
    <t>(0.28) (-0.37) (0.53)</t>
  </si>
  <si>
    <t>Negative d worse for patients with abnormality. At 12 months post-injury.</t>
  </si>
  <si>
    <t>(-0.46) (-0.91) (-0.01)</t>
  </si>
  <si>
    <t>One significant effect, inconsistent effects, range -.46 to .28</t>
  </si>
  <si>
    <t>PedsQL 0-12 mos (quality of life)</t>
  </si>
  <si>
    <t>Rivara et al., 2011</t>
  </si>
  <si>
    <t>(-0.06) (-0.27) (0.15)</t>
  </si>
  <si>
    <t>Negative d worse for patients with intracranial hemorrhage; compared Mild I (no fx or ICH) to Mild III (ICH)</t>
  </si>
  <si>
    <t>ABAS-II communication 0-12 mos (adaptive functioning)</t>
  </si>
  <si>
    <t>(-0.18) (-0.39) (0.02)</t>
  </si>
  <si>
    <t xml:space="preserve">Negative d worse for patients with intracranial hemorrhage </t>
  </si>
  <si>
    <t>ABAS-II self care 0-12 mos (adaptive functioning)</t>
  </si>
  <si>
    <t>(-0.21) (-0.43) (0.00)</t>
  </si>
  <si>
    <t>CASP 0-12 mos (social participation)</t>
  </si>
  <si>
    <t>(-0.25) (-0.46) (-0.04)</t>
  </si>
  <si>
    <t>PedsQL 0-24 mos (quality of life)</t>
  </si>
  <si>
    <t>(0.11) (-0.10) (0.32)</t>
  </si>
  <si>
    <t>ABAS-II communication 0-24 mos (adaptive functioning)</t>
  </si>
  <si>
    <t>(-0.07) (-0.28) (0.14)</t>
  </si>
  <si>
    <t>ABAS-II self care 0-24 mos (adaptive functioning)</t>
  </si>
  <si>
    <t>(-0.10) (-0.32) (0.11)</t>
  </si>
  <si>
    <t>CASP 0-24 mos (social participation)</t>
  </si>
  <si>
    <t>(0.01) (-0.20) (0.22)</t>
  </si>
  <si>
    <t>Presence of MRI abnormality</t>
  </si>
  <si>
    <t xml:space="preserve">In Rivara, one significant negative effect, 6 of 8 effects negative, range -.25 to .11. </t>
  </si>
  <si>
    <t>Confidence in the evidence was downgraded due to lack of precision and incomplete reporting in the Taylor study.</t>
  </si>
  <si>
    <t>UCLA PTSD reaction index 12 months</t>
  </si>
  <si>
    <t>O'Connor et al., 2012</t>
  </si>
  <si>
    <t>(0.04) (-0.37) (0.46)</t>
  </si>
  <si>
    <t>UCLA PTSD reaction index 24 months</t>
  </si>
  <si>
    <t>(-1.13) (-1.58) (-0.69)</t>
  </si>
  <si>
    <t>PHQ-9 (depression) 12 months</t>
  </si>
  <si>
    <t>(0.62) (0.20) (1.04)</t>
  </si>
  <si>
    <t>PHQ-9 (depression) 24 months</t>
  </si>
  <si>
    <t>(0.11) (-0.31) (0.54)</t>
  </si>
  <si>
    <t>Novel psychiatric disorder on structured interview</t>
  </si>
  <si>
    <t>33% among NPD  versus 39% among no NPD, NS</t>
  </si>
  <si>
    <t>Two significant effects (in opposite directions), inconsistent effects, range -1.13 to .62. No clear relationship.</t>
  </si>
  <si>
    <t>Confidence was downgraded due to the lack of precision in the O’Connor study.</t>
  </si>
  <si>
    <t>Two I (from same parent study)</t>
  </si>
  <si>
    <t>Abnormal MRI associated with higher PCS among children of lower cognitive ability, but not those with higher cognitive ability</t>
  </si>
  <si>
    <t>Pre-injury ADHD</t>
  </si>
  <si>
    <t>Preinjury psychiatric status</t>
  </si>
  <si>
    <t>One 1</t>
  </si>
  <si>
    <t>Pre-injury psychiatric history</t>
  </si>
  <si>
    <t>Post-injury psychiatric disorder 12-24 months</t>
  </si>
  <si>
    <t>Massagli et al., 2004</t>
  </si>
  <si>
    <t>55% versus 26% (risk difference = 29%)</t>
  </si>
  <si>
    <t>Risk difference (negative = higher risk in subgroup with preinjury psychiatric history)</t>
  </si>
  <si>
    <t>Preinjury lifetime psychiatric disorder</t>
  </si>
  <si>
    <t>41% among NPD, 37% among no NPD (NS)</t>
  </si>
  <si>
    <t>One significant effect</t>
  </si>
  <si>
    <t>Confidence was lowered because of imprecision.</t>
  </si>
  <si>
    <t>Parent education</t>
  </si>
  <si>
    <t>Marginally significant, with higher parent education associated with lower risk, OR 0.92 (0.84-1.002).</t>
  </si>
  <si>
    <t>Higher SES = lower risk of cognitive impairment</t>
  </si>
  <si>
    <t>D = .63, lower SES among NPD (p &lt; .04)</t>
  </si>
  <si>
    <t>Health insurance status (medicaid vs. private)</t>
  </si>
  <si>
    <t>RR 2.2 (1.21-4.06)</t>
  </si>
  <si>
    <t>Famiy income (low versus high)</t>
  </si>
  <si>
    <t>RR 3.10 (1.4-6.86)</t>
  </si>
  <si>
    <t>RR 2.51 (1.09-6.10)</t>
  </si>
  <si>
    <t>Pre-injury academic achievement (4 point parent rating in four areas)</t>
  </si>
  <si>
    <t>Preinjury child functioning</t>
  </si>
  <si>
    <t>Significant, with higher academic achievement predicting lower risk of cognigive impairment, OR 0.78 (0,69-0.900)</t>
  </si>
  <si>
    <t>Acacdemic achievement based on parent rating</t>
  </si>
  <si>
    <t>Preinjury behaivor problems (retrospective CBCL Total score)</t>
  </si>
  <si>
    <t>Not significant (OR = 1.03)</t>
  </si>
  <si>
    <t>Preinjury learning problems (parent rating 0-4)</t>
  </si>
  <si>
    <t>Significant, with preinjury learning problems predicting higher risk of cognitive impairemnt, OR 1.46 (1.06-2.02)</t>
  </si>
  <si>
    <t>Parent report of premorbid learning problems</t>
  </si>
  <si>
    <t>Preinjury Vineland ABC total score</t>
  </si>
  <si>
    <t>D = .36 (NS)</t>
  </si>
  <si>
    <t>Preinjury post-concussive symptoms</t>
  </si>
  <si>
    <t>Confidence was lowered for imprecision, because results from the study were not reported sufficient detail to allow for an effect size calculation.</t>
  </si>
  <si>
    <t>Pre-injury co-morbidities</t>
  </si>
  <si>
    <t>Pre-injury headache, sleep, depressive symptoms</t>
  </si>
  <si>
    <t>Confidence was lowered because of imprecision of data.</t>
  </si>
  <si>
    <t>Pre-injury parent anxiety</t>
  </si>
  <si>
    <t>Preinjury family functioning</t>
  </si>
  <si>
    <t>Interaction with severity. Significant predictor for uncomplicated mTBI, but not mTBI without imaging or complicated mTBI</t>
  </si>
  <si>
    <t>Pre-injury parent avoidance</t>
  </si>
  <si>
    <t>Confidence was lowered for imprecision, because results from the study were not reported sufficient detail to allow for an effect size calculation, and for inconsistency.</t>
  </si>
  <si>
    <t>Pre-injury family functioning (FAD)</t>
  </si>
  <si>
    <t>d = -0.04 95 CL -0.37 0.29</t>
  </si>
  <si>
    <t>Preinjury family functioning (FAD GF)</t>
  </si>
  <si>
    <t>Marginally significant, with poorer family functioning associated with more NPD, d = .57 (p &lt; .055).</t>
  </si>
  <si>
    <t>Family psychiatric history</t>
  </si>
  <si>
    <t>D = .47 (NS) worse among NPD</t>
  </si>
  <si>
    <t>Preinjury psychosocial adversity</t>
  </si>
  <si>
    <t>Preinjury environment</t>
  </si>
  <si>
    <t>Ssignificant, with greater adversity among NPD, d = .57 (p &lt; .048).</t>
  </si>
  <si>
    <t>Post-injury behavior problems (concurrent CBCL Total score)</t>
  </si>
  <si>
    <t>Post-injury functioning</t>
  </si>
  <si>
    <t>Post-injury stress</t>
  </si>
  <si>
    <t>Not significant (OR 1.09)</t>
  </si>
  <si>
    <t xml:space="preserve">Family stress and post-injury behavior problems not predictive of cognigtive impairment at 12 mos. </t>
  </si>
  <si>
    <t>Post-injury PCS at 6 months</t>
  </si>
  <si>
    <t>Significant (F(1, 91) 1⁄4 61.86, p &lt; 0.001, n-squared 0.405</t>
  </si>
  <si>
    <t>Post-injury somatic symptoms at 6 months</t>
  </si>
  <si>
    <t>Significant F(1, 91) =  9.98, p &lt; 0.002,  n squared 0.099</t>
  </si>
  <si>
    <t>Post-injury HRQoL at 6 months</t>
  </si>
  <si>
    <t xml:space="preserve">Post-injury dissociative symptoms </t>
  </si>
  <si>
    <t>Post-injury sypomatic status at 7-10 days</t>
  </si>
  <si>
    <t xml:space="preserve">Post-concussion symptoms on PCSI  at 1-2 years </t>
  </si>
  <si>
    <t>d = 1.000 CI 0.558 1.441</t>
  </si>
  <si>
    <t>Confidence was lowered for imprecision, because results from Olsson were not reported sufficient detail to allow for effect size calculation for all predictors.</t>
  </si>
  <si>
    <t>Children's Depression Inventory total score</t>
  </si>
  <si>
    <t>d = 0.172 CI -0.245 0.589</t>
  </si>
  <si>
    <t>Demographics</t>
  </si>
  <si>
    <t>65% among NPD, 67% among no NPD (NS)</t>
  </si>
  <si>
    <t>Sex and race not signifcantly associated with range of outcomes.</t>
  </si>
  <si>
    <t>Confidence was lowered for imprecision, because results were not reported sufficient detail to allow for effect size calculation for all predictors.</t>
  </si>
  <si>
    <t>Inclusion criteria</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</si>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</sst>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3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10"/>
      <name val="Arial"/>
      <family val="2"/>
    </font>
    <font>
      <b/>
      <sz val="10"/>
      <name val="Arial"/>
      <family val="2"/>
    </font>
    <font>
      <b/>
      <u/>
      <sz val="10"/>
      <color theme="1"/>
      <name val="Calibri"/>
      <family val="2"/>
      <scheme val="minor"/>
    </font>
    <font>
      <u/>
      <sz val="10"/>
      <color theme="1"/>
      <name val="Calibri"/>
      <family val="2"/>
      <scheme val="minor"/>
    </font>
    <font>
      <sz val="10"/>
      <name val="Calibri"/>
      <family val="2"/>
      <scheme val="minor"/>
    </font>
    <font>
      <sz val="8"/>
      <color theme="1"/>
      <name val="Calibri"/>
      <family val="2"/>
      <scheme val="minor"/>
    </font>
    <font>
      <b/>
      <sz val="12"/>
      <color theme="1"/>
      <name val="Calibri"/>
      <family val="2"/>
      <scheme val="minor"/>
    </font>
    <font>
      <b/>
      <sz val="8"/>
      <color theme="1"/>
      <name val="Calibri"/>
      <family val="2"/>
      <scheme val="minor"/>
    </font>
    <font>
      <sz val="10"/>
      <color rgb="FF000000"/>
      <name val="Arial"/>
      <family val="2"/>
    </font>
    <font>
      <b/>
      <sz val="10"/>
      <color rgb="FF000000"/>
      <name val="Arial"/>
      <family val="2"/>
    </font>
    <font>
      <sz val="10"/>
      <color rgb="FF000000"/>
      <name val="Arial"/>
      <family val="2"/>
    </font>
    <font>
      <u/>
      <sz val="11"/>
      <color theme="1"/>
      <name val="Calibri"/>
      <family val="2"/>
      <scheme val="minor"/>
    </font>
    <font>
      <sz val="10"/>
      <color indexed="10"/>
      <name val="Arial"/>
      <family val="2"/>
    </font>
    <font>
      <sz val="10"/>
      <color indexed="8"/>
      <name val="Arial"/>
      <family val="2"/>
    </font>
    <font>
      <sz val="10"/>
      <color rgb="FFFF0000"/>
      <name val="Arial"/>
      <family val="2"/>
    </font>
    <font>
      <sz val="10"/>
      <name val="Apple Symbols"/>
      <family val="2"/>
    </font>
    <font>
      <u/>
      <sz val="10"/>
      <name val="Arial"/>
      <family val="2"/>
    </font>
    <font>
      <b/>
      <sz val="9"/>
      <color indexed="81"/>
      <name val="Tahoma"/>
      <family val="2"/>
    </font>
    <font>
      <sz val="9"/>
      <color indexed="81"/>
      <name val="Tahoma"/>
      <family val="2"/>
    </font>
    <font>
      <sz val="12"/>
      <color theme="1"/>
      <name val="Calibri"/>
      <family val="2"/>
      <charset val="134"/>
      <scheme val="minor"/>
    </font>
    <font>
      <sz val="11"/>
      <color indexed="8"/>
      <name val="Calibri"/>
      <family val="2"/>
    </font>
    <font>
      <b/>
      <vertAlign val="superscript"/>
      <sz val="12"/>
      <color theme="1"/>
      <name val="Calibri"/>
      <family val="2"/>
      <scheme val="minor"/>
    </font>
    <font>
      <sz val="11"/>
      <color rgb="FF000000"/>
      <name val="Calibri"/>
      <family val="2"/>
      <scheme val="minor"/>
    </font>
    <font>
      <sz val="12"/>
      <name val="Calibri"/>
      <family val="2"/>
      <scheme val="minor"/>
    </font>
    <font>
      <u/>
      <sz val="10"/>
      <color theme="10"/>
      <name val="Arial"/>
    </font>
    <font>
      <u/>
      <sz val="10"/>
      <color theme="11"/>
      <name val="Arial"/>
    </font>
    <font>
      <sz val="11"/>
      <color rgb="FF000000"/>
      <name val="Calibri"/>
    </font>
    <font>
      <sz val="8"/>
      <name val="Arial"/>
    </font>
  </fonts>
  <fills count="14">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indexed="35"/>
        <bgColor indexed="64"/>
      </patternFill>
    </fill>
    <fill>
      <patternFill patternType="solid">
        <fgColor indexed="50"/>
        <bgColor indexed="64"/>
      </patternFill>
    </fill>
    <fill>
      <patternFill patternType="solid">
        <fgColor rgb="FF92D050"/>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4" tint="0.39997558519241921"/>
        <bgColor indexed="64"/>
      </patternFill>
    </fill>
    <fill>
      <patternFill patternType="solid">
        <fgColor theme="2"/>
        <bgColor indexed="64"/>
      </patternFill>
    </fill>
    <fill>
      <patternFill patternType="solid">
        <fgColor rgb="FFE7E6E6"/>
        <bgColor rgb="FF000000"/>
      </patternFill>
    </fill>
  </fills>
  <borders count="12">
    <border>
      <left/>
      <right/>
      <top/>
      <bottom/>
      <diagonal/>
    </border>
    <border>
      <left style="medium">
        <color rgb="FFCCCCCC"/>
      </left>
      <right style="medium">
        <color rgb="FFCCCCCC"/>
      </right>
      <top style="medium">
        <color rgb="FFCCCCCC"/>
      </top>
      <bottom style="medium">
        <color rgb="FFCCCCCC"/>
      </bottom>
      <diagonal/>
    </border>
    <border>
      <left style="thin">
        <color auto="1"/>
      </left>
      <right style="medium">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medium">
        <color auto="1"/>
      </left>
      <right style="thin">
        <color auto="1"/>
      </right>
      <top style="medium">
        <color auto="1"/>
      </top>
      <bottom style="thin">
        <color auto="1"/>
      </bottom>
      <diagonal/>
    </border>
    <border>
      <left style="thin">
        <color auto="1"/>
      </left>
      <right style="thin">
        <color auto="1"/>
      </right>
      <top style="thin">
        <color auto="1"/>
      </top>
      <bottom style="thin">
        <color auto="1"/>
      </bottom>
      <diagonal/>
    </border>
    <border>
      <left style="medium">
        <color auto="1"/>
      </left>
      <right/>
      <top/>
      <bottom/>
      <diagonal/>
    </border>
    <border>
      <left/>
      <right style="thin">
        <color auto="1"/>
      </right>
      <top style="medium">
        <color auto="1"/>
      </top>
      <bottom style="medium">
        <color auto="1"/>
      </bottom>
      <diagonal/>
    </border>
    <border>
      <left/>
      <right/>
      <top/>
      <bottom style="thin">
        <color auto="1"/>
      </bottom>
      <diagonal/>
    </border>
  </borders>
  <cellStyleXfs count="15">
    <xf numFmtId="0" fontId="0" fillId="0" borderId="0"/>
    <xf numFmtId="0" fontId="3" fillId="0" borderId="0"/>
    <xf numFmtId="0" fontId="14" fillId="0" borderId="0"/>
    <xf numFmtId="9" fontId="16" fillId="0" borderId="0" applyFont="0" applyFill="0" applyBorder="0" applyAlignment="0" applyProtection="0"/>
    <xf numFmtId="0" fontId="2" fillId="0" borderId="0"/>
    <xf numFmtId="0" fontId="6" fillId="0" borderId="0"/>
    <xf numFmtId="0" fontId="2" fillId="0" borderId="0"/>
    <xf numFmtId="0" fontId="1" fillId="0" borderId="0"/>
    <xf numFmtId="0" fontId="1" fillId="0" borderId="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0" fillId="0" borderId="0" applyNumberFormat="0" applyFill="0" applyBorder="0" applyAlignment="0" applyProtection="0"/>
    <xf numFmtId="0" fontId="31" fillId="0" borderId="0" applyNumberFormat="0" applyFill="0" applyBorder="0" applyAlignment="0" applyProtection="0"/>
  </cellStyleXfs>
  <cellXfs count="212">
    <xf numFmtId="0" fontId="0" fillId="0" borderId="0" xfId="0"/>
    <xf numFmtId="0" fontId="3" fillId="0" borderId="0" xfId="1" applyAlignment="1">
      <alignment wrapText="1"/>
    </xf>
    <xf numFmtId="0" fontId="3" fillId="0" borderId="0" xfId="1" applyAlignment="1">
      <alignment horizontal="left" wrapText="1"/>
    </xf>
    <xf numFmtId="0" fontId="3" fillId="0" borderId="0" xfId="1" applyFont="1" applyAlignment="1">
      <alignment horizontal="left" wrapText="1"/>
    </xf>
    <xf numFmtId="0" fontId="3" fillId="0" borderId="0" xfId="1" applyFont="1" applyAlignment="1"/>
    <xf numFmtId="0" fontId="3" fillId="0" borderId="0" xfId="1" applyFill="1" applyAlignment="1">
      <alignment wrapText="1"/>
    </xf>
    <xf numFmtId="0" fontId="2" fillId="0" borderId="0" xfId="1" applyFont="1" applyFill="1" applyAlignment="1">
      <alignment wrapText="1"/>
    </xf>
    <xf numFmtId="0" fontId="5" fillId="0" borderId="0" xfId="1" applyFont="1" applyFill="1" applyAlignment="1">
      <alignment vertical="top" wrapText="1"/>
    </xf>
    <xf numFmtId="0" fontId="6" fillId="0" borderId="0" xfId="0" applyFont="1" applyFill="1" applyBorder="1" applyAlignment="1">
      <alignment horizontal="right" wrapText="1"/>
    </xf>
    <xf numFmtId="0" fontId="6"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6" fillId="0" borderId="1" xfId="0" applyFont="1" applyFill="1" applyBorder="1" applyAlignment="1">
      <alignment horizontal="right" wrapText="1"/>
    </xf>
    <xf numFmtId="0" fontId="6" fillId="0" borderId="1" xfId="0" applyFont="1" applyFill="1" applyBorder="1" applyAlignment="1">
      <alignment horizontal="left" vertical="center" wrapText="1"/>
    </xf>
    <xf numFmtId="0" fontId="6" fillId="0" borderId="1" xfId="0" applyFont="1" applyFill="1" applyBorder="1" applyAlignment="1">
      <alignment vertical="center" wrapText="1"/>
    </xf>
    <xf numFmtId="0" fontId="2" fillId="0" borderId="0" xfId="1" applyFont="1" applyAlignment="1">
      <alignment wrapText="1"/>
    </xf>
    <xf numFmtId="0" fontId="6" fillId="0" borderId="0" xfId="0" applyFont="1" applyFill="1" applyBorder="1" applyAlignment="1">
      <alignment horizontal="left" wrapText="1"/>
    </xf>
    <xf numFmtId="0" fontId="6" fillId="0" borderId="0" xfId="0" applyFont="1" applyFill="1" applyBorder="1" applyAlignment="1">
      <alignment wrapText="1"/>
    </xf>
    <xf numFmtId="0" fontId="7" fillId="0" borderId="0" xfId="0" applyFont="1" applyFill="1" applyBorder="1" applyAlignment="1">
      <alignment wrapText="1"/>
    </xf>
    <xf numFmtId="0" fontId="5" fillId="0" borderId="0" xfId="1" applyFont="1" applyAlignment="1">
      <alignment wrapText="1"/>
    </xf>
    <xf numFmtId="0" fontId="6" fillId="0" borderId="1" xfId="0" applyFont="1" applyFill="1" applyBorder="1" applyAlignment="1">
      <alignment horizontal="left" wrapText="1"/>
    </xf>
    <xf numFmtId="0" fontId="6" fillId="0" borderId="1" xfId="0" applyFont="1" applyFill="1" applyBorder="1" applyAlignment="1">
      <alignment wrapText="1"/>
    </xf>
    <xf numFmtId="0" fontId="7" fillId="0" borderId="1" xfId="0" applyFont="1" applyFill="1" applyBorder="1" applyAlignment="1">
      <alignment wrapText="1"/>
    </xf>
    <xf numFmtId="0" fontId="3" fillId="2" borderId="0" xfId="1" applyFill="1" applyAlignment="1">
      <alignment wrapText="1"/>
    </xf>
    <xf numFmtId="0" fontId="5" fillId="2" borderId="0" xfId="1" applyFont="1" applyFill="1" applyAlignment="1">
      <alignment wrapText="1"/>
    </xf>
    <xf numFmtId="0" fontId="6" fillId="2" borderId="0" xfId="0" applyFont="1" applyFill="1" applyBorder="1" applyAlignment="1">
      <alignment horizontal="right" wrapText="1"/>
    </xf>
    <xf numFmtId="0" fontId="6" fillId="2" borderId="1" xfId="0" applyFont="1" applyFill="1" applyBorder="1" applyAlignment="1">
      <alignment horizontal="left" wrapText="1"/>
    </xf>
    <xf numFmtId="0" fontId="6" fillId="2" borderId="1" xfId="0" applyFont="1" applyFill="1" applyBorder="1" applyAlignment="1">
      <alignment wrapText="1"/>
    </xf>
    <xf numFmtId="0" fontId="5" fillId="0" borderId="0" xfId="1" applyFont="1" applyFill="1" applyAlignment="1">
      <alignment wrapText="1"/>
    </xf>
    <xf numFmtId="0" fontId="11" fillId="0" borderId="0" xfId="1" applyFont="1" applyFill="1" applyAlignment="1">
      <alignment wrapText="1"/>
    </xf>
    <xf numFmtId="0" fontId="12" fillId="0" borderId="2" xfId="1" applyFont="1" applyBorder="1" applyAlignment="1">
      <alignment horizontal="left" wrapText="1"/>
    </xf>
    <xf numFmtId="0" fontId="13" fillId="0" borderId="3" xfId="1" applyFont="1" applyBorder="1" applyAlignment="1">
      <alignment textRotation="45" wrapText="1"/>
    </xf>
    <xf numFmtId="0" fontId="12" fillId="0" borderId="3" xfId="1" applyFont="1" applyBorder="1" applyAlignment="1">
      <alignment wrapText="1"/>
    </xf>
    <xf numFmtId="0" fontId="4" fillId="0" borderId="4" xfId="1" applyFont="1" applyBorder="1" applyAlignment="1">
      <alignment wrapText="1"/>
    </xf>
    <xf numFmtId="0" fontId="14" fillId="0" borderId="0" xfId="2" applyAlignment="1">
      <alignment wrapText="1"/>
    </xf>
    <xf numFmtId="0" fontId="15" fillId="0" borderId="0" xfId="2" applyFont="1" applyAlignment="1">
      <alignment wrapText="1"/>
    </xf>
    <xf numFmtId="10" fontId="15" fillId="0" borderId="0" xfId="2" applyNumberFormat="1" applyFont="1" applyAlignment="1">
      <alignment wrapText="1"/>
    </xf>
    <xf numFmtId="10" fontId="14" fillId="0" borderId="0" xfId="2" applyNumberFormat="1" applyAlignment="1">
      <alignment wrapText="1"/>
    </xf>
    <xf numFmtId="0" fontId="16" fillId="0" borderId="0" xfId="2" applyFont="1" applyAlignment="1">
      <alignment wrapText="1"/>
    </xf>
    <xf numFmtId="0" fontId="14" fillId="0" borderId="0" xfId="2" applyFill="1" applyBorder="1"/>
    <xf numFmtId="10" fontId="14" fillId="0" borderId="0" xfId="2" applyNumberFormat="1" applyFill="1" applyAlignment="1">
      <alignment wrapText="1"/>
    </xf>
    <xf numFmtId="0" fontId="14" fillId="0" borderId="0" xfId="2" applyFont="1" applyFill="1" applyBorder="1"/>
    <xf numFmtId="0" fontId="14" fillId="0" borderId="0" xfId="2" applyFont="1" applyBorder="1"/>
    <xf numFmtId="1" fontId="16" fillId="0" borderId="0" xfId="2" applyNumberFormat="1" applyFont="1" applyAlignment="1">
      <alignment wrapText="1"/>
    </xf>
    <xf numFmtId="0" fontId="14" fillId="0" borderId="0" xfId="2" applyBorder="1"/>
    <xf numFmtId="0" fontId="15" fillId="0" borderId="0" xfId="2" applyFont="1" applyBorder="1"/>
    <xf numFmtId="0" fontId="14" fillId="3" borderId="0" xfId="2" applyFill="1" applyAlignment="1">
      <alignment wrapText="1"/>
    </xf>
    <xf numFmtId="0" fontId="14" fillId="0" borderId="0" xfId="2" applyFill="1" applyAlignment="1">
      <alignment wrapText="1"/>
    </xf>
    <xf numFmtId="0" fontId="16" fillId="0" borderId="0" xfId="2" applyFont="1" applyFill="1" applyAlignment="1">
      <alignment wrapText="1"/>
    </xf>
    <xf numFmtId="0" fontId="16" fillId="0" borderId="0" xfId="2" applyFont="1" applyFill="1" applyBorder="1"/>
    <xf numFmtId="0" fontId="16" fillId="0" borderId="0" xfId="2" applyFont="1" applyBorder="1"/>
    <xf numFmtId="10" fontId="0" fillId="0" borderId="0" xfId="3" applyNumberFormat="1" applyFont="1" applyBorder="1"/>
    <xf numFmtId="10" fontId="15" fillId="0" borderId="0" xfId="3" applyNumberFormat="1" applyFont="1" applyBorder="1"/>
    <xf numFmtId="0" fontId="2" fillId="0" borderId="0" xfId="2" applyFont="1" applyAlignment="1">
      <alignment wrapText="1"/>
    </xf>
    <xf numFmtId="10" fontId="15" fillId="0" borderId="0" xfId="2" applyNumberFormat="1" applyFont="1" applyFill="1" applyBorder="1"/>
    <xf numFmtId="10" fontId="14" fillId="0" borderId="0" xfId="2" applyNumberFormat="1" applyBorder="1"/>
    <xf numFmtId="10" fontId="14" fillId="0" borderId="0" xfId="2" applyNumberFormat="1" applyFont="1" applyBorder="1"/>
    <xf numFmtId="0" fontId="12" fillId="0" borderId="0" xfId="2" applyFont="1" applyBorder="1" applyAlignment="1">
      <alignment horizontal="left" wrapText="1"/>
    </xf>
    <xf numFmtId="0" fontId="12" fillId="0" borderId="0" xfId="2" applyFont="1" applyBorder="1" applyAlignment="1">
      <alignment wrapText="1"/>
    </xf>
    <xf numFmtId="0" fontId="4" fillId="0" borderId="0" xfId="2" applyFont="1" applyBorder="1" applyAlignment="1">
      <alignment textRotation="90" wrapText="1"/>
    </xf>
    <xf numFmtId="0" fontId="12" fillId="0" borderId="0" xfId="2" applyFont="1" applyBorder="1" applyAlignment="1">
      <alignment textRotation="90" wrapText="1"/>
    </xf>
    <xf numFmtId="0" fontId="4" fillId="0" borderId="0" xfId="2" applyFont="1" applyBorder="1" applyAlignment="1">
      <alignment wrapText="1"/>
    </xf>
    <xf numFmtId="0" fontId="12" fillId="0" borderId="2" xfId="2" applyFont="1" applyBorder="1" applyAlignment="1">
      <alignment horizontal="left" wrapText="1"/>
    </xf>
    <xf numFmtId="0" fontId="12" fillId="0" borderId="3" xfId="2" applyFont="1" applyBorder="1" applyAlignment="1">
      <alignment wrapText="1"/>
    </xf>
    <xf numFmtId="0" fontId="4" fillId="0" borderId="3" xfId="2" applyFont="1" applyBorder="1" applyAlignment="1">
      <alignment textRotation="90" wrapText="1"/>
    </xf>
    <xf numFmtId="0" fontId="12" fillId="0" borderId="3" xfId="2" applyFont="1" applyBorder="1" applyAlignment="1">
      <alignment textRotation="90" wrapText="1"/>
    </xf>
    <xf numFmtId="0" fontId="4" fillId="0" borderId="4" xfId="2" applyFont="1" applyBorder="1" applyAlignment="1">
      <alignment wrapText="1"/>
    </xf>
    <xf numFmtId="0" fontId="6" fillId="0" borderId="8" xfId="5" applyFill="1" applyBorder="1" applyAlignment="1">
      <alignment wrapText="1"/>
    </xf>
    <xf numFmtId="0" fontId="6" fillId="0" borderId="8" xfId="5" applyFill="1" applyBorder="1" applyAlignment="1">
      <alignment horizontal="center" wrapText="1"/>
    </xf>
    <xf numFmtId="0" fontId="6" fillId="0" borderId="8" xfId="5" applyFill="1" applyBorder="1" applyAlignment="1"/>
    <xf numFmtId="0" fontId="6" fillId="6" borderId="8" xfId="5" applyFill="1" applyBorder="1" applyAlignment="1">
      <alignment wrapText="1"/>
    </xf>
    <xf numFmtId="0" fontId="6" fillId="6" borderId="8" xfId="5" applyFill="1" applyBorder="1" applyAlignment="1">
      <alignment horizontal="center" wrapText="1"/>
    </xf>
    <xf numFmtId="0" fontId="6" fillId="6" borderId="8" xfId="5" applyFont="1" applyFill="1" applyBorder="1" applyAlignment="1">
      <alignment wrapText="1"/>
    </xf>
    <xf numFmtId="0" fontId="6" fillId="7" borderId="8" xfId="5" applyFill="1" applyBorder="1" applyAlignment="1"/>
    <xf numFmtId="0" fontId="6" fillId="5" borderId="8" xfId="5" applyFill="1" applyBorder="1" applyAlignment="1">
      <alignment wrapText="1"/>
    </xf>
    <xf numFmtId="0" fontId="6" fillId="5" borderId="8" xfId="5" applyFill="1" applyBorder="1" applyAlignment="1">
      <alignment horizontal="center" wrapText="1"/>
    </xf>
    <xf numFmtId="0" fontId="6" fillId="0" borderId="8" xfId="5" applyFont="1" applyFill="1" applyBorder="1" applyAlignment="1">
      <alignment horizontal="center" wrapText="1"/>
    </xf>
    <xf numFmtId="0" fontId="6" fillId="0" borderId="8" xfId="5" applyFont="1" applyFill="1" applyBorder="1" applyAlignment="1">
      <alignment wrapText="1"/>
    </xf>
    <xf numFmtId="0" fontId="6" fillId="6" borderId="8" xfId="5" applyFont="1" applyFill="1" applyBorder="1" applyAlignment="1">
      <alignment horizontal="center" wrapText="1"/>
    </xf>
    <xf numFmtId="0" fontId="6" fillId="8" borderId="8" xfId="5" applyFill="1" applyBorder="1" applyAlignment="1">
      <alignment wrapText="1"/>
    </xf>
    <xf numFmtId="0" fontId="6" fillId="5" borderId="8" xfId="5" applyFont="1" applyFill="1" applyBorder="1" applyAlignment="1">
      <alignment wrapText="1"/>
    </xf>
    <xf numFmtId="0" fontId="6" fillId="3" borderId="8" xfId="5" applyFont="1" applyFill="1" applyBorder="1" applyAlignment="1">
      <alignment wrapText="1"/>
    </xf>
    <xf numFmtId="0" fontId="6" fillId="9" borderId="8" xfId="5" applyFill="1" applyBorder="1" applyAlignment="1">
      <alignment wrapText="1"/>
    </xf>
    <xf numFmtId="0" fontId="6" fillId="9" borderId="8" xfId="5" applyFont="1" applyFill="1" applyBorder="1" applyAlignment="1">
      <alignment wrapText="1"/>
    </xf>
    <xf numFmtId="0" fontId="6" fillId="9" borderId="8" xfId="5" applyFill="1" applyBorder="1" applyAlignment="1">
      <alignment horizontal="center" wrapText="1"/>
    </xf>
    <xf numFmtId="0" fontId="18" fillId="3" borderId="8" xfId="5" applyFont="1" applyFill="1" applyBorder="1" applyAlignment="1">
      <alignment wrapText="1"/>
    </xf>
    <xf numFmtId="0" fontId="18" fillId="0" borderId="8" xfId="5" applyFont="1" applyFill="1" applyBorder="1" applyAlignment="1">
      <alignment wrapText="1"/>
    </xf>
    <xf numFmtId="0" fontId="18" fillId="6" borderId="8" xfId="5" applyFont="1" applyFill="1" applyBorder="1" applyAlignment="1">
      <alignment wrapText="1"/>
    </xf>
    <xf numFmtId="0" fontId="6" fillId="6" borderId="8" xfId="5" applyFill="1" applyBorder="1" applyAlignment="1"/>
    <xf numFmtId="0" fontId="18" fillId="0" borderId="8" xfId="5" applyFont="1" applyFill="1" applyBorder="1" applyAlignment="1"/>
    <xf numFmtId="0" fontId="6" fillId="8" borderId="8" xfId="5" applyFont="1" applyFill="1" applyBorder="1" applyAlignment="1">
      <alignment wrapText="1"/>
    </xf>
    <xf numFmtId="0" fontId="6" fillId="3" borderId="8" xfId="5" applyFill="1" applyBorder="1" applyAlignment="1">
      <alignment wrapText="1"/>
    </xf>
    <xf numFmtId="0" fontId="20" fillId="0" borderId="8" xfId="5" applyFont="1" applyFill="1" applyBorder="1" applyAlignment="1">
      <alignment wrapText="1"/>
    </xf>
    <xf numFmtId="0" fontId="19" fillId="0" borderId="8" xfId="5" applyFont="1" applyFill="1" applyBorder="1" applyAlignment="1">
      <alignment wrapText="1"/>
    </xf>
    <xf numFmtId="0" fontId="12" fillId="0" borderId="8" xfId="5" applyFont="1" applyFill="1" applyBorder="1" applyAlignment="1">
      <alignment horizontal="left" wrapText="1"/>
    </xf>
    <xf numFmtId="0" fontId="12" fillId="0" borderId="8" xfId="5" applyFont="1" applyFill="1" applyBorder="1" applyAlignment="1">
      <alignment wrapText="1"/>
    </xf>
    <xf numFmtId="0" fontId="4" fillId="10" borderId="8" xfId="5" applyFont="1" applyFill="1" applyBorder="1" applyAlignment="1">
      <alignment horizontal="center" textRotation="90" wrapText="1"/>
    </xf>
    <xf numFmtId="0" fontId="12" fillId="10" borderId="8" xfId="5" applyFont="1" applyFill="1" applyBorder="1" applyAlignment="1">
      <alignment horizontal="center" textRotation="90" wrapText="1"/>
    </xf>
    <xf numFmtId="0" fontId="12" fillId="3" borderId="8" xfId="5" applyFont="1" applyFill="1" applyBorder="1" applyAlignment="1">
      <alignment horizontal="center" textRotation="90" wrapText="1"/>
    </xf>
    <xf numFmtId="0" fontId="12" fillId="0" borderId="8" xfId="5" applyFont="1" applyFill="1" applyBorder="1" applyAlignment="1">
      <alignment horizontal="center" wrapText="1"/>
    </xf>
    <xf numFmtId="0" fontId="4" fillId="0" borderId="8" xfId="5" applyFont="1" applyFill="1" applyBorder="1" applyAlignment="1">
      <alignment wrapText="1"/>
    </xf>
    <xf numFmtId="0" fontId="7" fillId="0" borderId="8" xfId="5" applyFont="1" applyFill="1" applyBorder="1" applyAlignment="1">
      <alignment wrapText="1"/>
    </xf>
    <xf numFmtId="0" fontId="4" fillId="0" borderId="4" xfId="6" applyFont="1" applyBorder="1" applyAlignment="1">
      <alignment wrapText="1"/>
    </xf>
    <xf numFmtId="0" fontId="12" fillId="0" borderId="3" xfId="6" applyFont="1" applyBorder="1" applyAlignment="1">
      <alignment wrapText="1"/>
    </xf>
    <xf numFmtId="0" fontId="12" fillId="0" borderId="3" xfId="6" applyFont="1" applyBorder="1" applyAlignment="1">
      <alignment textRotation="90" wrapText="1"/>
    </xf>
    <xf numFmtId="0" fontId="4" fillId="0" borderId="3" xfId="6" applyFont="1" applyBorder="1" applyAlignment="1">
      <alignment textRotation="90" wrapText="1"/>
    </xf>
    <xf numFmtId="0" fontId="12" fillId="0" borderId="2" xfId="6" applyFont="1" applyBorder="1" applyAlignment="1">
      <alignment horizontal="left" wrapText="1"/>
    </xf>
    <xf numFmtId="0" fontId="2" fillId="0" borderId="0" xfId="6" applyAlignment="1">
      <alignment wrapText="1"/>
    </xf>
    <xf numFmtId="0" fontId="2" fillId="0" borderId="0" xfId="6" applyFont="1" applyAlignment="1">
      <alignment wrapText="1"/>
    </xf>
    <xf numFmtId="0" fontId="2" fillId="0" borderId="0" xfId="6" applyFill="1" applyAlignment="1">
      <alignment wrapText="1"/>
    </xf>
    <xf numFmtId="0" fontId="2" fillId="0" borderId="0" xfId="6" applyFont="1" applyBorder="1" applyAlignment="1">
      <alignment wrapText="1"/>
    </xf>
    <xf numFmtId="0" fontId="25" fillId="0" borderId="0" xfId="6" applyFont="1" applyBorder="1" applyAlignment="1">
      <alignment wrapText="1"/>
    </xf>
    <xf numFmtId="0" fontId="12" fillId="0" borderId="0" xfId="6" applyFont="1" applyBorder="1" applyAlignment="1">
      <alignment wrapText="1"/>
    </xf>
    <xf numFmtId="0" fontId="25" fillId="0" borderId="0" xfId="6" applyFont="1" applyBorder="1" applyAlignment="1">
      <alignment horizontal="left" wrapText="1"/>
    </xf>
    <xf numFmtId="49" fontId="2" fillId="0" borderId="0" xfId="6" applyNumberFormat="1" applyAlignment="1">
      <alignment wrapText="1"/>
    </xf>
    <xf numFmtId="0" fontId="1" fillId="0" borderId="0" xfId="7" applyAlignment="1">
      <alignment wrapText="1"/>
    </xf>
    <xf numFmtId="0" fontId="1" fillId="0" borderId="0" xfId="7" applyAlignment="1">
      <alignment horizontal="center" wrapText="1"/>
    </xf>
    <xf numFmtId="0" fontId="1" fillId="4" borderId="0" xfId="7" applyFill="1" applyBorder="1" applyAlignment="1">
      <alignment vertical="top" wrapText="1"/>
    </xf>
    <xf numFmtId="0" fontId="1" fillId="4" borderId="0" xfId="7" applyFill="1" applyBorder="1" applyAlignment="1">
      <alignment horizontal="center" vertical="top" wrapText="1"/>
    </xf>
    <xf numFmtId="0" fontId="1" fillId="4" borderId="9" xfId="7" applyFill="1" applyBorder="1" applyAlignment="1">
      <alignment vertical="top" wrapText="1"/>
    </xf>
    <xf numFmtId="0" fontId="1" fillId="5" borderId="0" xfId="7" applyFill="1" applyBorder="1" applyAlignment="1">
      <alignment vertical="top" wrapText="1"/>
    </xf>
    <xf numFmtId="0" fontId="1" fillId="5" borderId="0" xfId="7" applyFill="1" applyBorder="1" applyAlignment="1">
      <alignment horizontal="center" vertical="top" wrapText="1"/>
    </xf>
    <xf numFmtId="0" fontId="1" fillId="5" borderId="9" xfId="7" applyFill="1" applyBorder="1" applyAlignment="1">
      <alignment vertical="top" wrapText="1"/>
    </xf>
    <xf numFmtId="0" fontId="26" fillId="5" borderId="9" xfId="7" applyFont="1" applyFill="1" applyBorder="1" applyAlignment="1">
      <alignment vertical="top" wrapText="1"/>
    </xf>
    <xf numFmtId="0" fontId="12" fillId="4" borderId="5" xfId="7" applyFont="1" applyFill="1" applyBorder="1" applyAlignment="1">
      <alignment horizontal="left" wrapText="1"/>
    </xf>
    <xf numFmtId="0" fontId="12" fillId="4" borderId="5" xfId="7" applyFont="1" applyFill="1" applyBorder="1" applyAlignment="1">
      <alignment wrapText="1"/>
    </xf>
    <xf numFmtId="0" fontId="4" fillId="4" borderId="5" xfId="7" applyFont="1" applyFill="1" applyBorder="1" applyAlignment="1">
      <alignment textRotation="90" wrapText="1"/>
    </xf>
    <xf numFmtId="0" fontId="12" fillId="4" borderId="5" xfId="7" applyFont="1" applyFill="1" applyBorder="1" applyAlignment="1">
      <alignment textRotation="90" wrapText="1"/>
    </xf>
    <xf numFmtId="0" fontId="12" fillId="4" borderId="5" xfId="7" applyFont="1" applyFill="1" applyBorder="1" applyAlignment="1">
      <alignment horizontal="center" wrapText="1"/>
    </xf>
    <xf numFmtId="0" fontId="4" fillId="4" borderId="7" xfId="7" applyFont="1" applyFill="1" applyBorder="1" applyAlignment="1">
      <alignment wrapText="1"/>
    </xf>
    <xf numFmtId="10" fontId="1" fillId="0" borderId="0" xfId="7" applyNumberFormat="1" applyAlignment="1">
      <alignment horizontal="center" wrapText="1"/>
    </xf>
    <xf numFmtId="1" fontId="1" fillId="0" borderId="0" xfId="7" applyNumberFormat="1" applyAlignment="1">
      <alignment horizontal="center" wrapText="1"/>
    </xf>
    <xf numFmtId="0" fontId="1" fillId="0" borderId="0" xfId="7" applyAlignment="1">
      <alignment horizontal="right" wrapText="1"/>
    </xf>
    <xf numFmtId="0" fontId="1" fillId="4" borderId="0" xfId="7" applyFill="1" applyAlignment="1">
      <alignment vertical="top" wrapText="1"/>
    </xf>
    <xf numFmtId="10" fontId="1" fillId="4" borderId="0" xfId="7" applyNumberFormat="1" applyFill="1" applyAlignment="1">
      <alignment horizontal="center" vertical="top" wrapText="1"/>
    </xf>
    <xf numFmtId="0" fontId="1" fillId="4" borderId="0" xfId="7" applyFill="1" applyAlignment="1">
      <alignment horizontal="center" vertical="top" wrapText="1"/>
    </xf>
    <xf numFmtId="0" fontId="1" fillId="4" borderId="0" xfId="7" applyFill="1" applyAlignment="1">
      <alignment horizontal="left" vertical="top"/>
    </xf>
    <xf numFmtId="0" fontId="4" fillId="4" borderId="0" xfId="7" applyFont="1" applyFill="1" applyAlignment="1">
      <alignment vertical="top" wrapText="1"/>
    </xf>
    <xf numFmtId="10" fontId="17" fillId="4" borderId="0" xfId="7" applyNumberFormat="1" applyFont="1" applyFill="1" applyBorder="1" applyAlignment="1">
      <alignment horizontal="center" vertical="top" wrapText="1"/>
    </xf>
    <xf numFmtId="0" fontId="17" fillId="4" borderId="0" xfId="7" applyFont="1" applyFill="1" applyBorder="1" applyAlignment="1">
      <alignment horizontal="center" vertical="top"/>
    </xf>
    <xf numFmtId="0" fontId="17" fillId="4" borderId="0" xfId="7" applyFont="1" applyFill="1" applyAlignment="1">
      <alignment horizontal="center" vertical="top" wrapText="1"/>
    </xf>
    <xf numFmtId="0" fontId="17" fillId="4" borderId="0" xfId="7" applyFont="1" applyFill="1" applyAlignment="1">
      <alignment horizontal="center" vertical="top"/>
    </xf>
    <xf numFmtId="0" fontId="1" fillId="4" borderId="0" xfId="7" applyFill="1" applyAlignment="1">
      <alignment horizontal="center" vertical="top"/>
    </xf>
    <xf numFmtId="0" fontId="1" fillId="5" borderId="0" xfId="7" applyFill="1" applyAlignment="1">
      <alignment wrapText="1"/>
    </xf>
    <xf numFmtId="10" fontId="1" fillId="5" borderId="0" xfId="7" applyNumberFormat="1" applyFill="1" applyAlignment="1">
      <alignment horizontal="center" wrapText="1"/>
    </xf>
    <xf numFmtId="0" fontId="1" fillId="5" borderId="0" xfId="7" applyFill="1" applyAlignment="1">
      <alignment horizontal="center" wrapText="1"/>
    </xf>
    <xf numFmtId="0" fontId="4" fillId="5" borderId="0" xfId="7" applyFont="1" applyFill="1" applyAlignment="1">
      <alignment wrapText="1"/>
    </xf>
    <xf numFmtId="10" fontId="17" fillId="5" borderId="0" xfId="7" applyNumberFormat="1" applyFont="1" applyFill="1" applyBorder="1" applyAlignment="1">
      <alignment horizontal="center" vertical="top" wrapText="1"/>
    </xf>
    <xf numFmtId="0" fontId="17" fillId="5" borderId="0" xfId="7" applyFont="1" applyFill="1" applyBorder="1" applyAlignment="1">
      <alignment horizontal="center" vertical="top"/>
    </xf>
    <xf numFmtId="0" fontId="17" fillId="5" borderId="0" xfId="7" applyFont="1" applyFill="1" applyAlignment="1">
      <alignment horizontal="center" wrapText="1"/>
    </xf>
    <xf numFmtId="10" fontId="1" fillId="4" borderId="0" xfId="7" applyNumberFormat="1" applyFill="1" applyAlignment="1">
      <alignment horizontal="center" wrapText="1"/>
    </xf>
    <xf numFmtId="10" fontId="1" fillId="4" borderId="0" xfId="7" applyNumberFormat="1" applyFill="1" applyBorder="1" applyAlignment="1">
      <alignment horizontal="center" vertical="top" wrapText="1"/>
    </xf>
    <xf numFmtId="0" fontId="1" fillId="4" borderId="0" xfId="7" applyFill="1" applyBorder="1" applyAlignment="1">
      <alignment horizontal="center" vertical="top"/>
    </xf>
    <xf numFmtId="1" fontId="1" fillId="4" borderId="0" xfId="7" applyNumberFormat="1" applyFill="1" applyBorder="1" applyAlignment="1">
      <alignment horizontal="center" vertical="top" wrapText="1"/>
    </xf>
    <xf numFmtId="0" fontId="4" fillId="4" borderId="0" xfId="7" applyFont="1" applyFill="1" applyBorder="1" applyAlignment="1">
      <alignment vertical="top" wrapText="1"/>
    </xf>
    <xf numFmtId="9" fontId="1" fillId="4" borderId="0" xfId="7" applyNumberFormat="1" applyFill="1" applyBorder="1" applyAlignment="1">
      <alignment horizontal="center" vertical="top" wrapText="1"/>
    </xf>
    <xf numFmtId="1" fontId="17" fillId="4" borderId="0" xfId="7" applyNumberFormat="1" applyFont="1" applyFill="1" applyBorder="1" applyAlignment="1">
      <alignment horizontal="center" vertical="top" wrapText="1"/>
    </xf>
    <xf numFmtId="0" fontId="1" fillId="4" borderId="0" xfId="7" applyFont="1" applyFill="1" applyBorder="1" applyAlignment="1">
      <alignment vertical="top" wrapText="1"/>
    </xf>
    <xf numFmtId="9" fontId="1" fillId="5" borderId="0" xfId="7" applyNumberFormat="1" applyFill="1" applyBorder="1" applyAlignment="1">
      <alignment horizontal="center" vertical="top" wrapText="1"/>
    </xf>
    <xf numFmtId="10" fontId="1" fillId="5" borderId="0" xfId="7" applyNumberFormat="1" applyFill="1" applyBorder="1" applyAlignment="1">
      <alignment horizontal="center" vertical="top" wrapText="1"/>
    </xf>
    <xf numFmtId="0" fontId="1" fillId="5" borderId="0" xfId="7" applyFill="1" applyBorder="1" applyAlignment="1">
      <alignment horizontal="center" vertical="top"/>
    </xf>
    <xf numFmtId="1" fontId="1" fillId="5" borderId="0" xfId="7" applyNumberFormat="1" applyFill="1" applyBorder="1" applyAlignment="1">
      <alignment horizontal="center" vertical="top" wrapText="1"/>
    </xf>
    <xf numFmtId="0" fontId="4" fillId="5" borderId="0" xfId="7" applyFont="1" applyFill="1" applyBorder="1" applyAlignment="1">
      <alignment vertical="top" wrapText="1"/>
    </xf>
    <xf numFmtId="0" fontId="1" fillId="3" borderId="0" xfId="7" applyFill="1" applyBorder="1" applyAlignment="1">
      <alignment vertical="top" wrapText="1"/>
    </xf>
    <xf numFmtId="1" fontId="17" fillId="5" borderId="0" xfId="7" applyNumberFormat="1" applyFont="1" applyFill="1" applyBorder="1" applyAlignment="1">
      <alignment horizontal="center" vertical="top" wrapText="1"/>
    </xf>
    <xf numFmtId="0" fontId="1" fillId="5" borderId="0" xfId="7" applyFont="1" applyFill="1" applyBorder="1" applyAlignment="1">
      <alignment vertical="top" wrapText="1"/>
    </xf>
    <xf numFmtId="0" fontId="1" fillId="11" borderId="0" xfId="7" applyFill="1" applyAlignment="1">
      <alignment wrapText="1"/>
    </xf>
    <xf numFmtId="0" fontId="1" fillId="11" borderId="0" xfId="7" applyFill="1" applyBorder="1" applyAlignment="1">
      <alignment vertical="top" wrapText="1"/>
    </xf>
    <xf numFmtId="9" fontId="1" fillId="11" borderId="0" xfId="7" applyNumberFormat="1" applyFill="1" applyBorder="1" applyAlignment="1">
      <alignment horizontal="center" vertical="top" wrapText="1"/>
    </xf>
    <xf numFmtId="10" fontId="1" fillId="11" borderId="0" xfId="7" applyNumberFormat="1" applyFill="1" applyBorder="1" applyAlignment="1">
      <alignment horizontal="center" vertical="top" wrapText="1"/>
    </xf>
    <xf numFmtId="0" fontId="1" fillId="11" borderId="0" xfId="7" applyFill="1" applyBorder="1" applyAlignment="1">
      <alignment horizontal="center" vertical="top"/>
    </xf>
    <xf numFmtId="1" fontId="1" fillId="11" borderId="0" xfId="7" applyNumberFormat="1" applyFill="1" applyBorder="1" applyAlignment="1">
      <alignment horizontal="center" vertical="top" wrapText="1"/>
    </xf>
    <xf numFmtId="0" fontId="1" fillId="11" borderId="0" xfId="7" applyFill="1" applyBorder="1" applyAlignment="1">
      <alignment horizontal="center" vertical="top" wrapText="1"/>
    </xf>
    <xf numFmtId="0" fontId="4" fillId="11" borderId="0" xfId="7" applyFont="1" applyFill="1" applyBorder="1" applyAlignment="1">
      <alignment vertical="top" wrapText="1"/>
    </xf>
    <xf numFmtId="0" fontId="1" fillId="11" borderId="9" xfId="7" applyFill="1" applyBorder="1" applyAlignment="1">
      <alignment vertical="top" wrapText="1"/>
    </xf>
    <xf numFmtId="0" fontId="1" fillId="11" borderId="0" xfId="7" applyFill="1" applyBorder="1" applyAlignment="1">
      <alignment wrapText="1"/>
    </xf>
    <xf numFmtId="0" fontId="1" fillId="11" borderId="0" xfId="7" applyFont="1" applyFill="1" applyBorder="1" applyAlignment="1">
      <alignment vertical="top" wrapText="1"/>
    </xf>
    <xf numFmtId="10" fontId="12" fillId="4" borderId="5" xfId="7" applyNumberFormat="1" applyFont="1" applyFill="1" applyBorder="1" applyAlignment="1">
      <alignment horizontal="center" wrapText="1"/>
    </xf>
    <xf numFmtId="0" fontId="12" fillId="4" borderId="6" xfId="7" applyFont="1" applyFill="1" applyBorder="1" applyAlignment="1">
      <alignment horizontal="center" wrapText="1"/>
    </xf>
    <xf numFmtId="0" fontId="4" fillId="0" borderId="4" xfId="8" applyFont="1" applyBorder="1" applyAlignment="1">
      <alignment wrapText="1"/>
    </xf>
    <xf numFmtId="0" fontId="12" fillId="0" borderId="3" xfId="8" applyFont="1" applyBorder="1" applyAlignment="1">
      <alignment wrapText="1"/>
    </xf>
    <xf numFmtId="0" fontId="4" fillId="0" borderId="10" xfId="8" applyFont="1" applyBorder="1" applyAlignment="1">
      <alignment wrapText="1"/>
    </xf>
    <xf numFmtId="0" fontId="12" fillId="0" borderId="3" xfId="8" applyFont="1" applyBorder="1" applyAlignment="1">
      <alignment textRotation="90" wrapText="1"/>
    </xf>
    <xf numFmtId="0" fontId="4" fillId="0" borderId="3" xfId="8" applyFont="1" applyBorder="1" applyAlignment="1">
      <alignment textRotation="90" wrapText="1"/>
    </xf>
    <xf numFmtId="0" fontId="12" fillId="0" borderId="2" xfId="8" applyFont="1" applyBorder="1" applyAlignment="1">
      <alignment horizontal="left" wrapText="1"/>
    </xf>
    <xf numFmtId="0" fontId="1" fillId="0" borderId="0" xfId="8" applyAlignment="1">
      <alignment wrapText="1"/>
    </xf>
    <xf numFmtId="0" fontId="1" fillId="0" borderId="0" xfId="8" applyFont="1" applyAlignment="1">
      <alignment wrapText="1"/>
    </xf>
    <xf numFmtId="2" fontId="1" fillId="0" borderId="0" xfId="8" applyNumberFormat="1" applyFont="1" applyAlignment="1">
      <alignment wrapText="1"/>
    </xf>
    <xf numFmtId="0" fontId="1" fillId="0" borderId="0" xfId="8" applyFont="1" applyFill="1" applyAlignment="1">
      <alignment wrapText="1"/>
    </xf>
    <xf numFmtId="0" fontId="1" fillId="0" borderId="0" xfId="8" applyFill="1" applyAlignment="1">
      <alignment wrapText="1"/>
    </xf>
    <xf numFmtId="0" fontId="1" fillId="12" borderId="11" xfId="8" applyFont="1" applyFill="1" applyBorder="1" applyAlignment="1">
      <alignment wrapText="1"/>
    </xf>
    <xf numFmtId="0" fontId="4" fillId="12" borderId="11" xfId="8" applyFont="1" applyFill="1" applyBorder="1" applyAlignment="1">
      <alignment wrapText="1"/>
    </xf>
    <xf numFmtId="0" fontId="1" fillId="12" borderId="11" xfId="8" applyFill="1" applyBorder="1" applyAlignment="1">
      <alignment wrapText="1"/>
    </xf>
    <xf numFmtId="0" fontId="1" fillId="2" borderId="0" xfId="8" applyFont="1" applyFill="1" applyAlignment="1">
      <alignment wrapText="1"/>
    </xf>
    <xf numFmtId="2" fontId="1" fillId="2" borderId="0" xfId="8" applyNumberFormat="1" applyFont="1" applyFill="1" applyAlignment="1">
      <alignment wrapText="1"/>
    </xf>
    <xf numFmtId="0" fontId="1" fillId="2" borderId="0" xfId="8" applyFill="1" applyAlignment="1">
      <alignment wrapText="1"/>
    </xf>
    <xf numFmtId="0" fontId="28" fillId="0" borderId="0" xfId="5" applyFont="1" applyFill="1" applyBorder="1" applyAlignment="1">
      <alignment wrapText="1"/>
    </xf>
    <xf numFmtId="0" fontId="28" fillId="2" borderId="0" xfId="5" applyFont="1" applyFill="1" applyBorder="1" applyAlignment="1">
      <alignment wrapText="1"/>
    </xf>
    <xf numFmtId="0" fontId="10" fillId="0" borderId="0" xfId="5" applyFont="1" applyFill="1" applyBorder="1"/>
    <xf numFmtId="0" fontId="10" fillId="12" borderId="11" xfId="5" applyFont="1" applyFill="1" applyBorder="1"/>
    <xf numFmtId="2" fontId="1" fillId="12" borderId="11" xfId="8" applyNumberFormat="1" applyFont="1" applyFill="1" applyBorder="1" applyAlignment="1">
      <alignment wrapText="1"/>
    </xf>
    <xf numFmtId="0" fontId="28" fillId="12" borderId="11" xfId="5" applyFont="1" applyFill="1" applyBorder="1" applyAlignment="1">
      <alignment wrapText="1"/>
    </xf>
    <xf numFmtId="0" fontId="1" fillId="2" borderId="0" xfId="8" applyFont="1" applyFill="1" applyBorder="1" applyAlignment="1">
      <alignment wrapText="1"/>
    </xf>
    <xf numFmtId="2" fontId="1" fillId="2" borderId="0" xfId="8" applyNumberFormat="1" applyFont="1" applyFill="1" applyBorder="1" applyAlignment="1">
      <alignment wrapText="1"/>
    </xf>
    <xf numFmtId="0" fontId="1" fillId="2" borderId="0" xfId="8" applyFill="1" applyBorder="1" applyAlignment="1">
      <alignment wrapText="1"/>
    </xf>
    <xf numFmtId="0" fontId="28" fillId="13" borderId="11" xfId="5" applyFont="1" applyFill="1" applyBorder="1" applyAlignment="1">
      <alignment wrapText="1"/>
    </xf>
    <xf numFmtId="0" fontId="1" fillId="0" borderId="0" xfId="8" applyFont="1" applyAlignment="1">
      <alignment horizontal="left" wrapText="1" indent="1"/>
    </xf>
    <xf numFmtId="0" fontId="1" fillId="2" borderId="0" xfId="8" applyFont="1" applyFill="1" applyAlignment="1">
      <alignment horizontal="left" wrapText="1" indent="1"/>
    </xf>
    <xf numFmtId="0" fontId="29" fillId="0" borderId="0" xfId="5" applyFont="1"/>
    <xf numFmtId="0" fontId="32" fillId="0" borderId="0" xfId="0" applyFont="1"/>
    <xf numFmtId="0" fontId="1" fillId="0" borderId="0" xfId="6" applyFont="1" applyAlignment="1">
      <alignment wrapText="1"/>
    </xf>
    <xf numFmtId="0" fontId="5" fillId="0" borderId="0" xfId="1" applyFont="1" applyAlignment="1">
      <alignment wrapText="1"/>
    </xf>
    <xf numFmtId="0" fontId="6" fillId="0" borderId="0" xfId="0" applyFont="1" applyBorder="1" applyAlignment="1">
      <alignment wrapText="1"/>
    </xf>
  </cellXfs>
  <cellStyles count="15">
    <cellStyle name="Followed Hyperlink" xfId="10" builtinId="9" hidden="1"/>
    <cellStyle name="Followed Hyperlink" xfId="12" builtinId="9" hidden="1"/>
    <cellStyle name="Followed Hyperlink" xfId="14" builtinId="9" hidden="1"/>
    <cellStyle name="Hyperlink" xfId="9" builtinId="8" hidden="1"/>
    <cellStyle name="Hyperlink" xfId="11" builtinId="8" hidden="1"/>
    <cellStyle name="Hyperlink" xfId="13" builtinId="8" hidden="1"/>
    <cellStyle name="Normal" xfId="0" builtinId="0"/>
    <cellStyle name="Normal 2" xfId="1"/>
    <cellStyle name="Normal 2 2" xfId="6"/>
    <cellStyle name="Normal 2 3" xfId="8"/>
    <cellStyle name="Normal 3" xfId="2"/>
    <cellStyle name="Normal 4" xfId="4"/>
    <cellStyle name="Normal 5" xfId="5"/>
    <cellStyle name="Normal 6" xfId="7"/>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worksheet" Target="worksheets/sheet5.xml"/><Relationship Id="rId6" Type="http://schemas.openxmlformats.org/officeDocument/2006/relationships/worksheet" Target="worksheets/sheet6.xml"/><Relationship Id="rId7" Type="http://schemas.openxmlformats.org/officeDocument/2006/relationships/theme" Target="theme/theme1.xml"/><Relationship Id="rId8" Type="http://schemas.openxmlformats.org/officeDocument/2006/relationships/styles" Target="styles.xml"/><Relationship Id="rId9" Type="http://schemas.openxmlformats.org/officeDocument/2006/relationships/sharedStrings" Target="sharedStrings.xml"/><Relationship Id="rId10"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dr:twoCellAnchor>
    <xdr:from>
      <xdr:col>0</xdr:col>
      <xdr:colOff>31750</xdr:colOff>
      <xdr:row>0</xdr:row>
      <xdr:rowOff>63500</xdr:rowOff>
    </xdr:from>
    <xdr:to>
      <xdr:col>14</xdr:col>
      <xdr:colOff>1629834</xdr:colOff>
      <xdr:row>0</xdr:row>
      <xdr:rowOff>1058333</xdr:rowOff>
    </xdr:to>
    <xdr:sp macro="" textlink="">
      <xdr:nvSpPr>
        <xdr:cNvPr id="2" name="TextBox 1"/>
        <xdr:cNvSpPr txBox="1"/>
      </xdr:nvSpPr>
      <xdr:spPr>
        <a:xfrm>
          <a:off x="31750" y="63500"/>
          <a:ext cx="8827559" cy="9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children (18 years of age and younger) with suspected mTBI, do specific tools as compared with a reference standard, accurately diagnose mTBI?</a:t>
          </a:r>
        </a:p>
        <a:p>
          <a:r>
            <a:rPr lang="en-US" sz="1100"/>
            <a:t>Inclusion Criteria</a:t>
          </a:r>
          <a:br>
            <a:rPr lang="en-US" sz="1100"/>
          </a:br>
          <a:r>
            <a:rPr lang="en-US" sz="1100"/>
            <a:t>Studies of children (18 years of age and younger) with and without mild TBI. A putative diagnostic test is performed and is compared to a mild TBI reference standard in both populations.</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31750</xdr:colOff>
      <xdr:row>0</xdr:row>
      <xdr:rowOff>63500</xdr:rowOff>
    </xdr:from>
    <xdr:to>
      <xdr:col>16</xdr:col>
      <xdr:colOff>1629834</xdr:colOff>
      <xdr:row>0</xdr:row>
      <xdr:rowOff>1058333</xdr:rowOff>
    </xdr:to>
    <xdr:sp macro="" textlink="">
      <xdr:nvSpPr>
        <xdr:cNvPr id="2" name="TextBox 1"/>
        <xdr:cNvSpPr txBox="1"/>
      </xdr:nvSpPr>
      <xdr:spPr>
        <a:xfrm>
          <a:off x="31750" y="63500"/>
          <a:ext cx="10008659" cy="9948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children (18 years of age and younger) presenting to the emergency department (or other acute care setting) with mild TBI, how often does routine head imaging identify important intracranial injury?</a:t>
          </a:r>
        </a:p>
        <a:p>
          <a:endParaRPr lang="en-US" sz="1100"/>
        </a:p>
        <a:p>
          <a:r>
            <a:rPr lang="en-US" sz="1100"/>
            <a:t>Inclusion Criteria</a:t>
          </a:r>
          <a:br>
            <a:rPr lang="en-US" sz="1100"/>
          </a:br>
          <a:r>
            <a:rPr lang="en-US" sz="1100"/>
            <a:t>Studies of children and adolescents (18 years of age and younger) with mild TBI evaluated in an emergency room (or other acute care setting) undergo head imaging. The proportion of patients with traumatic intracranial abnormalities is reported.</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31749</xdr:colOff>
      <xdr:row>0</xdr:row>
      <xdr:rowOff>63500</xdr:rowOff>
    </xdr:from>
    <xdr:to>
      <xdr:col>26</xdr:col>
      <xdr:colOff>0</xdr:colOff>
      <xdr:row>0</xdr:row>
      <xdr:rowOff>1058333</xdr:rowOff>
    </xdr:to>
    <xdr:sp macro="" textlink="">
      <xdr:nvSpPr>
        <xdr:cNvPr id="2" name="TextBox 1"/>
        <xdr:cNvSpPr txBox="1"/>
      </xdr:nvSpPr>
      <xdr:spPr>
        <a:xfrm>
          <a:off x="31749" y="63500"/>
          <a:ext cx="15912042" cy="12805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children (18 years of age and younger) presenting to the emergency department (or other acute care setting) with mild TBI, which features identify patients at risk for important intracranial injury?</a:t>
          </a:r>
        </a:p>
        <a:p>
          <a:endParaRPr lang="en-US" sz="1100"/>
        </a:p>
        <a:p>
          <a:r>
            <a:rPr lang="en-US" sz="1100"/>
            <a:t>Inclusion Criteria</a:t>
          </a:r>
          <a:br>
            <a:rPr lang="en-US" sz="1100"/>
          </a:br>
          <a:r>
            <a:rPr lang="en-US" sz="1100"/>
            <a:t>Studies of children (18 years of age and younger) with mild TBI evaluated in an emergency room (or other acute care setting) with and without a putative risk factor. The proportion of patients with traumatic intracranial abnormalities are reported in both populations.</a:t>
          </a: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25400</xdr:colOff>
      <xdr:row>0</xdr:row>
      <xdr:rowOff>50800</xdr:rowOff>
    </xdr:from>
    <xdr:to>
      <xdr:col>14</xdr:col>
      <xdr:colOff>1623484</xdr:colOff>
      <xdr:row>0</xdr:row>
      <xdr:rowOff>1045633</xdr:rowOff>
    </xdr:to>
    <xdr:sp macro="" textlink="">
      <xdr:nvSpPr>
        <xdr:cNvPr id="2" name="TextBox 1"/>
        <xdr:cNvSpPr txBox="1"/>
      </xdr:nvSpPr>
      <xdr:spPr>
        <a:xfrm>
          <a:off x="25400" y="50800"/>
          <a:ext cx="14742584" cy="99483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For children (18 years of age and younger) with mild TBI (with ongoing symptoms) which treatments improve mild TBI-related outcomes?</a:t>
          </a:r>
        </a:p>
        <a:p>
          <a:endParaRPr lang="en-US" sz="1100"/>
        </a:p>
        <a:p>
          <a:r>
            <a:rPr lang="en-US" sz="1100"/>
            <a:t>Inclusion criteria</a:t>
          </a:r>
          <a:br>
            <a:rPr lang="en-US" sz="1100"/>
          </a:br>
          <a:r>
            <a:rPr lang="en-US" sz="1100"/>
            <a:t>Studies of children (18 years of age and younger) with mild TBI who receive and do not receive a treatment (randomization to treatment groups not required). The study measures the association between treatment and mild TBI-related outcomes.</a:t>
          </a: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6"/>
  <sheetViews>
    <sheetView workbookViewId="0">
      <pane ySplit="2" topLeftCell="A3" activePane="bottomLeft" state="frozen"/>
      <selection pane="bottomLeft" activeCell="A2" sqref="A2"/>
    </sheetView>
  </sheetViews>
  <sheetFormatPr baseColWidth="10" defaultColWidth="8.83203125" defaultRowHeight="14" x14ac:dyDescent="0"/>
  <cols>
    <col min="1" max="1" width="22.83203125" style="1" customWidth="1"/>
    <col min="2" max="2" width="25.1640625" style="1" customWidth="1"/>
    <col min="3" max="3" width="20" style="1" customWidth="1"/>
    <col min="4" max="4" width="7.5" style="1" customWidth="1"/>
    <col min="5" max="5" width="47.1640625" style="1" customWidth="1"/>
    <col min="6" max="10" width="4.1640625" style="1" customWidth="1"/>
    <col min="11" max="11" width="7" style="1" bestFit="1" customWidth="1"/>
    <col min="12" max="13" width="4.1640625" style="1" customWidth="1"/>
    <col min="14" max="14" width="35.5" style="1" customWidth="1"/>
    <col min="15" max="15" width="24.83203125" style="1" customWidth="1"/>
    <col min="16" max="16384" width="8.83203125" style="1"/>
  </cols>
  <sheetData>
    <row r="1" spans="1:15" ht="55.5" customHeight="1" thickBot="1"/>
    <row r="2" spans="1:15" ht="54" customHeight="1" thickBot="1">
      <c r="A2" s="32" t="s">
        <v>105</v>
      </c>
      <c r="B2" s="31" t="s">
        <v>104</v>
      </c>
      <c r="C2" s="31" t="s">
        <v>103</v>
      </c>
      <c r="D2" s="31" t="s">
        <v>102</v>
      </c>
      <c r="E2" s="31" t="s">
        <v>101</v>
      </c>
      <c r="F2" s="30" t="s">
        <v>100</v>
      </c>
      <c r="G2" s="30" t="s">
        <v>99</v>
      </c>
      <c r="H2" s="30" t="s">
        <v>98</v>
      </c>
      <c r="I2" s="30" t="s">
        <v>97</v>
      </c>
      <c r="J2" s="30" t="s">
        <v>96</v>
      </c>
      <c r="K2" s="30" t="s">
        <v>95</v>
      </c>
      <c r="L2" s="30" t="s">
        <v>94</v>
      </c>
      <c r="M2" s="30" t="s">
        <v>93</v>
      </c>
      <c r="N2" s="30" t="s">
        <v>92</v>
      </c>
      <c r="O2" s="29" t="s">
        <v>91</v>
      </c>
    </row>
    <row r="3" spans="1:15" s="5" customFormat="1" ht="42">
      <c r="A3" s="16" t="s">
        <v>90</v>
      </c>
      <c r="B3" s="16" t="s">
        <v>89</v>
      </c>
      <c r="C3" s="15" t="s">
        <v>88</v>
      </c>
      <c r="D3" s="8" t="s">
        <v>16</v>
      </c>
      <c r="E3" s="27" t="s">
        <v>87</v>
      </c>
      <c r="F3" s="28" t="s">
        <v>86</v>
      </c>
      <c r="N3" s="27" t="s">
        <v>85</v>
      </c>
      <c r="O3" s="6" t="s">
        <v>5</v>
      </c>
    </row>
    <row r="4" spans="1:15" s="5" customFormat="1">
      <c r="A4" s="16" t="s">
        <v>84</v>
      </c>
      <c r="B4" s="16" t="s">
        <v>83</v>
      </c>
      <c r="C4" s="15" t="s">
        <v>82</v>
      </c>
      <c r="D4" s="8" t="s">
        <v>16</v>
      </c>
      <c r="E4" s="27" t="s">
        <v>81</v>
      </c>
      <c r="F4" s="28" t="s">
        <v>6</v>
      </c>
      <c r="G4" s="6" t="s">
        <v>7</v>
      </c>
      <c r="H4" s="6" t="s">
        <v>6</v>
      </c>
      <c r="I4" s="6" t="s">
        <v>6</v>
      </c>
      <c r="J4" s="6" t="s">
        <v>7</v>
      </c>
      <c r="K4" s="6" t="s">
        <v>6</v>
      </c>
      <c r="L4" s="6" t="s">
        <v>6</v>
      </c>
      <c r="M4" s="6" t="s">
        <v>6</v>
      </c>
      <c r="N4" s="27"/>
      <c r="O4" s="6" t="s">
        <v>5</v>
      </c>
    </row>
    <row r="5" spans="1:15" s="18" customFormat="1">
      <c r="A5" s="17" t="s">
        <v>80</v>
      </c>
      <c r="B5" s="210" t="s">
        <v>79</v>
      </c>
      <c r="C5" s="211"/>
      <c r="D5" s="211"/>
      <c r="E5" s="211"/>
      <c r="F5" s="18" t="s">
        <v>6</v>
      </c>
      <c r="G5" s="18" t="s">
        <v>7</v>
      </c>
      <c r="H5" s="18" t="s">
        <v>14</v>
      </c>
      <c r="I5" s="18" t="s">
        <v>6</v>
      </c>
      <c r="J5" s="18" t="s">
        <v>7</v>
      </c>
      <c r="K5" s="18" t="s">
        <v>6</v>
      </c>
      <c r="L5" s="18" t="s">
        <v>6</v>
      </c>
      <c r="M5" s="18" t="s">
        <v>6</v>
      </c>
      <c r="O5" s="18" t="s">
        <v>13</v>
      </c>
    </row>
    <row r="6" spans="1:15" ht="54.75" customHeight="1" thickBot="1">
      <c r="A6" s="16" t="s">
        <v>78</v>
      </c>
      <c r="B6" s="16" t="s">
        <v>77</v>
      </c>
      <c r="C6" s="15" t="s">
        <v>76</v>
      </c>
      <c r="D6" s="8" t="s">
        <v>9</v>
      </c>
      <c r="E6" s="18" t="s">
        <v>75</v>
      </c>
      <c r="F6" s="18" t="s">
        <v>6</v>
      </c>
      <c r="G6" s="18" t="s">
        <v>7</v>
      </c>
      <c r="H6" s="18" t="s">
        <v>6</v>
      </c>
      <c r="I6" s="18" t="s">
        <v>6</v>
      </c>
      <c r="J6" s="18" t="s">
        <v>7</v>
      </c>
      <c r="K6" s="18" t="s">
        <v>6</v>
      </c>
      <c r="L6" s="18" t="s">
        <v>6</v>
      </c>
      <c r="M6" s="18" t="s">
        <v>6</v>
      </c>
      <c r="N6" s="14" t="s">
        <v>74</v>
      </c>
      <c r="O6" s="18" t="s">
        <v>13</v>
      </c>
    </row>
    <row r="7" spans="1:15" ht="67.5" customHeight="1" thickBot="1">
      <c r="A7" s="20" t="s">
        <v>73</v>
      </c>
      <c r="B7" s="20" t="s">
        <v>72</v>
      </c>
      <c r="C7" s="15" t="s">
        <v>71</v>
      </c>
      <c r="D7" s="8" t="s">
        <v>16</v>
      </c>
      <c r="E7" s="18" t="s">
        <v>70</v>
      </c>
      <c r="F7" s="14" t="s">
        <v>6</v>
      </c>
      <c r="G7" s="14" t="s">
        <v>7</v>
      </c>
      <c r="H7" s="6" t="s">
        <v>14</v>
      </c>
      <c r="I7" s="14" t="s">
        <v>6</v>
      </c>
      <c r="J7" s="14" t="s">
        <v>7</v>
      </c>
      <c r="K7" s="14" t="s">
        <v>6</v>
      </c>
      <c r="L7" s="14" t="s">
        <v>6</v>
      </c>
      <c r="M7" s="14" t="s">
        <v>6</v>
      </c>
      <c r="N7" s="18" t="s">
        <v>69</v>
      </c>
      <c r="O7" s="18" t="s">
        <v>13</v>
      </c>
    </row>
    <row r="8" spans="1:15" s="5" customFormat="1" ht="43" thickBot="1">
      <c r="A8" s="20" t="s">
        <v>68</v>
      </c>
      <c r="B8" s="20" t="s">
        <v>67</v>
      </c>
      <c r="C8" s="19" t="s">
        <v>66</v>
      </c>
      <c r="D8" s="8" t="s">
        <v>16</v>
      </c>
      <c r="E8" s="27" t="s">
        <v>65</v>
      </c>
      <c r="F8" s="6" t="s">
        <v>6</v>
      </c>
      <c r="G8" s="6" t="s">
        <v>7</v>
      </c>
      <c r="H8" s="6" t="s">
        <v>14</v>
      </c>
      <c r="I8" s="6" t="s">
        <v>6</v>
      </c>
      <c r="J8" s="6" t="s">
        <v>7</v>
      </c>
      <c r="K8" s="6" t="s">
        <v>6</v>
      </c>
      <c r="L8" s="6" t="s">
        <v>6</v>
      </c>
      <c r="M8" s="6" t="s">
        <v>6</v>
      </c>
      <c r="N8" s="27" t="s">
        <v>64</v>
      </c>
      <c r="O8" s="6" t="s">
        <v>13</v>
      </c>
    </row>
    <row r="9" spans="1:15" s="5" customFormat="1" ht="99" thickBot="1">
      <c r="A9" s="20" t="s">
        <v>63</v>
      </c>
      <c r="B9" s="20" t="s">
        <v>62</v>
      </c>
      <c r="C9" s="19" t="s">
        <v>61</v>
      </c>
      <c r="D9" s="8" t="s">
        <v>16</v>
      </c>
      <c r="E9" s="27" t="s">
        <v>60</v>
      </c>
      <c r="F9" s="6" t="s">
        <v>6</v>
      </c>
      <c r="G9" s="6" t="s">
        <v>7</v>
      </c>
      <c r="H9" s="6" t="s">
        <v>6</v>
      </c>
      <c r="I9" s="6" t="s">
        <v>6</v>
      </c>
      <c r="J9" s="6" t="s">
        <v>7</v>
      </c>
      <c r="K9" s="6" t="s">
        <v>6</v>
      </c>
      <c r="L9" s="6" t="s">
        <v>14</v>
      </c>
      <c r="M9" s="6" t="s">
        <v>6</v>
      </c>
      <c r="N9" s="27" t="s">
        <v>59</v>
      </c>
      <c r="O9" s="6" t="s">
        <v>5</v>
      </c>
    </row>
    <row r="10" spans="1:15" ht="43" thickBot="1">
      <c r="A10" s="20" t="s">
        <v>58</v>
      </c>
      <c r="B10" s="20" t="s">
        <v>57</v>
      </c>
      <c r="C10" s="19" t="s">
        <v>56</v>
      </c>
      <c r="D10" s="8" t="s">
        <v>16</v>
      </c>
      <c r="E10" s="23" t="s">
        <v>55</v>
      </c>
      <c r="F10" s="14" t="s">
        <v>6</v>
      </c>
      <c r="G10" s="14" t="s">
        <v>7</v>
      </c>
      <c r="H10" s="14" t="s">
        <v>14</v>
      </c>
      <c r="I10" s="14" t="s">
        <v>6</v>
      </c>
      <c r="J10" s="14" t="s">
        <v>7</v>
      </c>
      <c r="K10" s="14" t="s">
        <v>21</v>
      </c>
      <c r="L10" s="14" t="s">
        <v>6</v>
      </c>
      <c r="M10" s="14" t="s">
        <v>6</v>
      </c>
      <c r="N10" s="14" t="s">
        <v>54</v>
      </c>
      <c r="O10" s="14" t="s">
        <v>53</v>
      </c>
    </row>
    <row r="11" spans="1:15" s="22" customFormat="1" ht="51.75" customHeight="1" thickBot="1">
      <c r="A11" s="26" t="s">
        <v>44</v>
      </c>
      <c r="B11" s="26" t="s">
        <v>52</v>
      </c>
      <c r="C11" s="25" t="s">
        <v>51</v>
      </c>
      <c r="D11" s="24" t="s">
        <v>16</v>
      </c>
      <c r="E11" s="23" t="s">
        <v>50</v>
      </c>
    </row>
    <row r="12" spans="1:15" s="5" customFormat="1" ht="215.5" customHeight="1" thickBot="1">
      <c r="A12" s="20" t="s">
        <v>49</v>
      </c>
      <c r="B12" s="20" t="s">
        <v>48</v>
      </c>
      <c r="C12" s="19" t="s">
        <v>47</v>
      </c>
      <c r="D12" s="8" t="s">
        <v>16</v>
      </c>
      <c r="E12" s="27" t="s">
        <v>46</v>
      </c>
      <c r="F12" s="6" t="s">
        <v>6</v>
      </c>
      <c r="G12" s="6" t="s">
        <v>7</v>
      </c>
      <c r="H12" s="6" t="s">
        <v>14</v>
      </c>
      <c r="I12" s="6" t="s">
        <v>6</v>
      </c>
      <c r="J12" s="6" t="s">
        <v>7</v>
      </c>
      <c r="L12" s="6" t="s">
        <v>6</v>
      </c>
      <c r="M12" s="6" t="s">
        <v>6</v>
      </c>
      <c r="O12" s="6" t="s">
        <v>45</v>
      </c>
    </row>
    <row r="13" spans="1:15" s="22" customFormat="1" ht="57" customHeight="1" thickBot="1">
      <c r="A13" s="26" t="s">
        <v>44</v>
      </c>
      <c r="B13" s="26" t="s">
        <v>43</v>
      </c>
      <c r="C13" s="25" t="s">
        <v>42</v>
      </c>
      <c r="D13" s="24" t="s">
        <v>16</v>
      </c>
      <c r="E13" s="23" t="s">
        <v>41</v>
      </c>
    </row>
    <row r="14" spans="1:15" ht="43" thickBot="1">
      <c r="A14" s="21" t="s">
        <v>40</v>
      </c>
      <c r="B14" s="20"/>
      <c r="C14" s="19"/>
      <c r="D14" s="8"/>
      <c r="E14" s="18"/>
      <c r="F14" s="14" t="s">
        <v>6</v>
      </c>
      <c r="G14" s="14" t="s">
        <v>6</v>
      </c>
      <c r="H14" s="14" t="s">
        <v>6</v>
      </c>
      <c r="I14" s="14" t="s">
        <v>6</v>
      </c>
      <c r="J14" s="14" t="s">
        <v>7</v>
      </c>
      <c r="K14" s="14" t="s">
        <v>6</v>
      </c>
      <c r="L14" s="14" t="s">
        <v>6</v>
      </c>
      <c r="M14" s="14" t="s">
        <v>6</v>
      </c>
      <c r="N14" s="14" t="s">
        <v>39</v>
      </c>
      <c r="O14" s="14" t="s">
        <v>20</v>
      </c>
    </row>
    <row r="15" spans="1:15" ht="62" thickBot="1">
      <c r="A15" s="20" t="s">
        <v>38</v>
      </c>
      <c r="B15" s="20" t="s">
        <v>37</v>
      </c>
      <c r="C15" s="19" t="s">
        <v>36</v>
      </c>
      <c r="D15" s="8" t="s">
        <v>9</v>
      </c>
      <c r="E15" s="18" t="s">
        <v>35</v>
      </c>
      <c r="F15" s="14" t="s">
        <v>6</v>
      </c>
      <c r="G15" s="14" t="s">
        <v>7</v>
      </c>
      <c r="H15" s="14" t="s">
        <v>6</v>
      </c>
      <c r="I15" s="14" t="s">
        <v>6</v>
      </c>
      <c r="J15" s="14" t="s">
        <v>7</v>
      </c>
      <c r="K15" s="14" t="s">
        <v>6</v>
      </c>
      <c r="L15" s="14" t="s">
        <v>6</v>
      </c>
      <c r="M15" s="14" t="s">
        <v>6</v>
      </c>
      <c r="O15" s="14" t="s">
        <v>13</v>
      </c>
    </row>
    <row r="16" spans="1:15" ht="26" thickBot="1">
      <c r="A16" s="21" t="s">
        <v>34</v>
      </c>
      <c r="B16" s="20"/>
      <c r="C16" s="19"/>
      <c r="D16" s="8"/>
      <c r="E16" s="18"/>
      <c r="F16" s="14" t="s">
        <v>6</v>
      </c>
      <c r="G16" s="14" t="s">
        <v>7</v>
      </c>
      <c r="H16" s="14" t="s">
        <v>6</v>
      </c>
      <c r="I16" s="14" t="s">
        <v>6</v>
      </c>
      <c r="J16" s="14" t="s">
        <v>7</v>
      </c>
      <c r="K16" s="14" t="s">
        <v>6</v>
      </c>
      <c r="L16" s="14" t="s">
        <v>6</v>
      </c>
      <c r="M16" s="14" t="s">
        <v>6</v>
      </c>
      <c r="O16" s="14" t="s">
        <v>33</v>
      </c>
    </row>
    <row r="17" spans="1:15" s="5" customFormat="1" ht="63" customHeight="1" thickBot="1">
      <c r="A17" s="16" t="s">
        <v>32</v>
      </c>
      <c r="B17" s="16" t="s">
        <v>31</v>
      </c>
      <c r="C17" s="15" t="s">
        <v>30</v>
      </c>
      <c r="D17" s="11" t="s">
        <v>16</v>
      </c>
      <c r="E17" s="6" t="s">
        <v>29</v>
      </c>
      <c r="G17" s="6" t="s">
        <v>7</v>
      </c>
      <c r="H17" s="6" t="s">
        <v>6</v>
      </c>
      <c r="I17" s="6" t="s">
        <v>6</v>
      </c>
      <c r="J17" s="6" t="s">
        <v>6</v>
      </c>
      <c r="K17" s="6" t="s">
        <v>28</v>
      </c>
      <c r="L17" s="6" t="s">
        <v>6</v>
      </c>
      <c r="M17" s="6" t="s">
        <v>6</v>
      </c>
      <c r="O17" s="6" t="s">
        <v>27</v>
      </c>
    </row>
    <row r="18" spans="1:15" ht="26" thickBot="1">
      <c r="A18" s="16" t="s">
        <v>26</v>
      </c>
      <c r="B18" s="16" t="s">
        <v>25</v>
      </c>
      <c r="C18" s="15" t="s">
        <v>24</v>
      </c>
      <c r="D18" s="11" t="s">
        <v>16</v>
      </c>
      <c r="E18" s="14" t="s">
        <v>23</v>
      </c>
    </row>
    <row r="19" spans="1:15" ht="15" thickBot="1">
      <c r="A19" s="17" t="s">
        <v>22</v>
      </c>
      <c r="B19" s="16"/>
      <c r="C19" s="15"/>
      <c r="D19" s="11"/>
      <c r="F19" s="14" t="s">
        <v>6</v>
      </c>
      <c r="G19" s="14" t="s">
        <v>7</v>
      </c>
      <c r="H19" s="14" t="s">
        <v>6</v>
      </c>
      <c r="I19" s="14" t="s">
        <v>6</v>
      </c>
      <c r="J19" s="14" t="s">
        <v>6</v>
      </c>
      <c r="K19" s="14" t="s">
        <v>21</v>
      </c>
      <c r="L19" s="14" t="s">
        <v>6</v>
      </c>
      <c r="M19" s="14" t="s">
        <v>6</v>
      </c>
      <c r="O19" s="14" t="s">
        <v>20</v>
      </c>
    </row>
    <row r="20" spans="1:15" s="5" customFormat="1" ht="57" thickBot="1">
      <c r="A20" s="13" t="s">
        <v>19</v>
      </c>
      <c r="B20" s="13" t="s">
        <v>18</v>
      </c>
      <c r="C20" s="12" t="s">
        <v>17</v>
      </c>
      <c r="D20" s="11" t="s">
        <v>16</v>
      </c>
      <c r="E20" s="7" t="s">
        <v>15</v>
      </c>
      <c r="F20" s="6" t="s">
        <v>6</v>
      </c>
      <c r="G20" s="6" t="s">
        <v>7</v>
      </c>
      <c r="H20" s="6" t="s">
        <v>14</v>
      </c>
      <c r="I20" s="6" t="s">
        <v>6</v>
      </c>
      <c r="J20" s="6" t="s">
        <v>7</v>
      </c>
      <c r="K20" s="6" t="s">
        <v>6</v>
      </c>
      <c r="L20" s="6" t="s">
        <v>7</v>
      </c>
      <c r="M20" s="6" t="s">
        <v>6</v>
      </c>
      <c r="O20" s="6" t="s">
        <v>13</v>
      </c>
    </row>
    <row r="21" spans="1:15" s="5" customFormat="1" ht="126">
      <c r="A21" s="10" t="s">
        <v>12</v>
      </c>
      <c r="B21" s="10" t="s">
        <v>11</v>
      </c>
      <c r="C21" s="9" t="s">
        <v>10</v>
      </c>
      <c r="D21" s="8" t="s">
        <v>9</v>
      </c>
      <c r="E21" s="7" t="s">
        <v>8</v>
      </c>
      <c r="F21" s="6" t="s">
        <v>6</v>
      </c>
      <c r="G21" s="6" t="s">
        <v>7</v>
      </c>
      <c r="H21" s="6" t="s">
        <v>6</v>
      </c>
      <c r="I21" s="6" t="s">
        <v>6</v>
      </c>
      <c r="J21" s="6" t="s">
        <v>7</v>
      </c>
      <c r="K21" s="6" t="s">
        <v>6</v>
      </c>
      <c r="L21" s="6" t="s">
        <v>7</v>
      </c>
      <c r="M21" s="6" t="s">
        <v>6</v>
      </c>
      <c r="O21" s="6" t="s">
        <v>5</v>
      </c>
    </row>
    <row r="22" spans="1:15" customFormat="1" ht="12"/>
    <row r="23" spans="1:15">
      <c r="A23" s="4" t="s">
        <v>4</v>
      </c>
    </row>
    <row r="24" spans="1:15">
      <c r="A24" s="1" t="s">
        <v>3</v>
      </c>
      <c r="B24" s="2">
        <v>0</v>
      </c>
    </row>
    <row r="25" spans="1:15">
      <c r="A25" s="1" t="s">
        <v>2</v>
      </c>
      <c r="B25" s="3" t="s">
        <v>1</v>
      </c>
    </row>
    <row r="26" spans="1:15">
      <c r="A26" s="1" t="s">
        <v>0</v>
      </c>
      <c r="B26" s="2">
        <v>2</v>
      </c>
    </row>
  </sheetData>
  <mergeCells count="1">
    <mergeCell ref="B5:E5"/>
  </mergeCells>
  <phoneticPr fontId="33" type="noConversion"/>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T92"/>
  <sheetViews>
    <sheetView workbookViewId="0">
      <pane xSplit="7" ySplit="5" topLeftCell="H6" activePane="bottomRight" state="frozen"/>
      <selection pane="topRight" activeCell="J1" sqref="J1"/>
      <selection pane="bottomLeft" activeCell="A6" sqref="A6"/>
      <selection pane="bottomRight" activeCell="P14" sqref="P14"/>
    </sheetView>
  </sheetViews>
  <sheetFormatPr baseColWidth="10" defaultColWidth="8.83203125" defaultRowHeight="12" x14ac:dyDescent="0"/>
  <cols>
    <col min="1" max="1" width="22.83203125" style="33" customWidth="1"/>
    <col min="2" max="2" width="24" style="33" customWidth="1"/>
    <col min="3" max="3" width="21.33203125" style="33" customWidth="1"/>
    <col min="4" max="7" width="7.5" style="33" customWidth="1"/>
    <col min="8" max="8" width="9.83203125" style="33" customWidth="1"/>
    <col min="9" max="9" width="8.83203125" style="33" customWidth="1"/>
    <col min="10" max="10" width="10" style="33" customWidth="1"/>
    <col min="11" max="15" width="4.33203125" style="33" customWidth="1"/>
    <col min="16" max="16" width="35.5" style="33" customWidth="1"/>
    <col min="17" max="17" width="24.6640625" style="33" customWidth="1"/>
    <col min="18" max="16384" width="8.83203125" style="33"/>
  </cols>
  <sheetData>
    <row r="1" spans="1:20" ht="71" customHeight="1" thickBot="1"/>
    <row r="2" spans="1:20" ht="84" thickBot="1">
      <c r="A2" s="65" t="s">
        <v>181</v>
      </c>
      <c r="B2" s="62" t="s">
        <v>180</v>
      </c>
      <c r="C2" s="62" t="s">
        <v>103</v>
      </c>
      <c r="D2" s="62" t="s">
        <v>102</v>
      </c>
      <c r="E2" s="62" t="s">
        <v>179</v>
      </c>
      <c r="F2" s="62" t="s">
        <v>178</v>
      </c>
      <c r="G2" s="62" t="s">
        <v>177</v>
      </c>
      <c r="H2" s="62" t="s">
        <v>177</v>
      </c>
      <c r="I2" s="62" t="s">
        <v>176</v>
      </c>
      <c r="J2" s="62" t="s">
        <v>175</v>
      </c>
      <c r="K2" s="64" t="s">
        <v>100</v>
      </c>
      <c r="L2" s="64" t="s">
        <v>99</v>
      </c>
      <c r="M2" s="64" t="s">
        <v>98</v>
      </c>
      <c r="N2" s="64" t="s">
        <v>97</v>
      </c>
      <c r="O2" s="64" t="s">
        <v>96</v>
      </c>
      <c r="P2" s="64" t="s">
        <v>95</v>
      </c>
      <c r="Q2" s="64" t="s">
        <v>94</v>
      </c>
      <c r="R2" s="63" t="s">
        <v>93</v>
      </c>
      <c r="S2" s="62" t="s">
        <v>92</v>
      </c>
      <c r="T2" s="61" t="s">
        <v>91</v>
      </c>
    </row>
    <row r="3" spans="1:20" ht="30">
      <c r="A3" s="60" t="s">
        <v>124</v>
      </c>
      <c r="B3" s="57" t="s">
        <v>174</v>
      </c>
      <c r="C3" s="57"/>
      <c r="D3" s="57"/>
      <c r="E3" s="57"/>
      <c r="F3" s="57"/>
      <c r="G3" s="57"/>
      <c r="H3" s="57"/>
      <c r="I3" s="57"/>
      <c r="J3" s="57"/>
      <c r="K3" s="59"/>
      <c r="L3" s="59"/>
      <c r="M3" s="59"/>
      <c r="N3" s="59"/>
      <c r="O3" s="59"/>
      <c r="P3" s="59"/>
      <c r="Q3" s="59"/>
      <c r="R3" s="58"/>
      <c r="S3" s="57"/>
      <c r="T3" s="56"/>
    </row>
    <row r="4" spans="1:20" ht="49.5" customHeight="1">
      <c r="A4" s="37"/>
      <c r="B4" s="37"/>
      <c r="C4" s="37" t="s">
        <v>173</v>
      </c>
      <c r="D4" s="37" t="s">
        <v>9</v>
      </c>
      <c r="E4" s="33">
        <v>780</v>
      </c>
      <c r="F4" s="33">
        <v>14969</v>
      </c>
      <c r="G4" s="33">
        <f t="shared" ref="G4:G18" si="0">E4/F4</f>
        <v>5.210768922439709E-2</v>
      </c>
      <c r="H4" s="50">
        <v>5.210768922439709E-2</v>
      </c>
      <c r="I4" s="50">
        <v>4.8547360612035087E-2</v>
      </c>
      <c r="J4" s="50">
        <v>5.5668017836759093E-2</v>
      </c>
    </row>
    <row r="5" spans="1:20" ht="26.25" customHeight="1">
      <c r="A5" s="37"/>
      <c r="B5" s="37"/>
      <c r="C5" s="37" t="s">
        <v>172</v>
      </c>
      <c r="D5" s="37" t="s">
        <v>9</v>
      </c>
      <c r="E5" s="33">
        <v>13</v>
      </c>
      <c r="F5" s="33">
        <v>98</v>
      </c>
      <c r="G5" s="33">
        <f t="shared" si="0"/>
        <v>0.1326530612244898</v>
      </c>
      <c r="H5" s="50">
        <v>0.1326530612244898</v>
      </c>
      <c r="I5" s="50">
        <v>6.5495008232814608E-2</v>
      </c>
      <c r="J5" s="50">
        <v>0.19981111421616499</v>
      </c>
    </row>
    <row r="6" spans="1:20" ht="27.75" customHeight="1">
      <c r="A6" s="37"/>
      <c r="B6" s="37"/>
      <c r="C6" s="37" t="s">
        <v>171</v>
      </c>
      <c r="D6" s="37" t="s">
        <v>9</v>
      </c>
      <c r="E6" s="33">
        <v>32</v>
      </c>
      <c r="F6" s="33">
        <v>120</v>
      </c>
      <c r="G6" s="33">
        <f t="shared" si="0"/>
        <v>0.26666666666666666</v>
      </c>
      <c r="H6" s="50">
        <v>0.26666666666666666</v>
      </c>
      <c r="I6" s="50">
        <v>0.18754407074625223</v>
      </c>
      <c r="J6" s="50">
        <v>0.34578926258708109</v>
      </c>
    </row>
    <row r="7" spans="1:20">
      <c r="A7" s="37"/>
      <c r="B7" s="37"/>
      <c r="C7" s="37" t="s">
        <v>170</v>
      </c>
      <c r="D7" s="37" t="s">
        <v>9</v>
      </c>
      <c r="E7" s="33">
        <v>16</v>
      </c>
      <c r="F7" s="33">
        <v>266</v>
      </c>
      <c r="G7" s="33">
        <f t="shared" si="0"/>
        <v>6.0150375939849621E-2</v>
      </c>
      <c r="H7" s="50">
        <v>6.0150375939849621E-2</v>
      </c>
      <c r="I7" s="50">
        <v>3.1576864675079259E-2</v>
      </c>
      <c r="J7" s="50">
        <v>8.8723887204619989E-2</v>
      </c>
    </row>
    <row r="8" spans="1:20" ht="12.75" customHeight="1">
      <c r="A8" s="37"/>
      <c r="B8" s="37"/>
      <c r="C8" s="37" t="s">
        <v>169</v>
      </c>
      <c r="D8" s="37" t="s">
        <v>9</v>
      </c>
      <c r="E8" s="33">
        <v>7</v>
      </c>
      <c r="F8" s="33">
        <v>94</v>
      </c>
      <c r="G8" s="33">
        <f t="shared" si="0"/>
        <v>7.4468085106382975E-2</v>
      </c>
      <c r="H8" s="50">
        <v>7.4468085106382975E-2</v>
      </c>
      <c r="I8" s="50">
        <v>2.1395170643010976E-2</v>
      </c>
      <c r="J8" s="50">
        <v>0.12754099956975498</v>
      </c>
    </row>
    <row r="9" spans="1:20" ht="23.25" customHeight="1">
      <c r="A9" s="37"/>
      <c r="B9" s="37"/>
      <c r="C9" s="37" t="s">
        <v>168</v>
      </c>
      <c r="D9" s="37" t="s">
        <v>9</v>
      </c>
      <c r="E9" s="33">
        <v>205</v>
      </c>
      <c r="F9" s="33">
        <v>734</v>
      </c>
      <c r="G9" s="33">
        <f t="shared" si="0"/>
        <v>0.279291553133515</v>
      </c>
      <c r="H9" s="50">
        <v>0.279291553133515</v>
      </c>
      <c r="I9" s="50">
        <v>0.246833927407559</v>
      </c>
      <c r="J9" s="50">
        <v>0.31174917885947101</v>
      </c>
    </row>
    <row r="10" spans="1:20" ht="38.25" customHeight="1">
      <c r="A10" s="52"/>
      <c r="B10" s="37"/>
      <c r="C10" s="37" t="s">
        <v>167</v>
      </c>
      <c r="D10" s="37" t="s">
        <v>9</v>
      </c>
      <c r="E10" s="33">
        <v>7</v>
      </c>
      <c r="F10" s="33">
        <v>25</v>
      </c>
      <c r="G10" s="33">
        <f t="shared" si="0"/>
        <v>0.28000000000000003</v>
      </c>
      <c r="H10" s="50">
        <v>0.28000000000000003</v>
      </c>
      <c r="I10" s="50">
        <v>0.10399243652615381</v>
      </c>
      <c r="J10" s="50">
        <v>0.45600756347384624</v>
      </c>
    </row>
    <row r="11" spans="1:20" ht="15.75" customHeight="1">
      <c r="A11" s="37"/>
      <c r="B11" s="37"/>
      <c r="C11" s="37" t="s">
        <v>166</v>
      </c>
      <c r="D11" s="37" t="s">
        <v>9</v>
      </c>
      <c r="E11" s="33">
        <v>118</v>
      </c>
      <c r="F11" s="33">
        <v>343</v>
      </c>
      <c r="G11" s="33">
        <f t="shared" si="0"/>
        <v>0.34402332361516036</v>
      </c>
      <c r="H11" s="50">
        <v>0.34402332361516036</v>
      </c>
      <c r="I11" s="50">
        <v>0.29374889377306151</v>
      </c>
      <c r="J11" s="50">
        <v>0.3942977534572592</v>
      </c>
    </row>
    <row r="12" spans="1:20" ht="15.75" customHeight="1">
      <c r="A12" s="37"/>
      <c r="B12" s="37"/>
      <c r="C12" s="37" t="s">
        <v>165</v>
      </c>
      <c r="D12" s="37" t="s">
        <v>9</v>
      </c>
      <c r="E12" s="33">
        <v>1</v>
      </c>
      <c r="F12" s="33">
        <v>27</v>
      </c>
      <c r="G12" s="33">
        <f t="shared" si="0"/>
        <v>3.7037037037037035E-2</v>
      </c>
      <c r="H12" s="55">
        <v>3.7037037037037035E-2</v>
      </c>
      <c r="I12" s="55">
        <v>0</v>
      </c>
      <c r="J12" s="55">
        <v>0.10827263908643037</v>
      </c>
    </row>
    <row r="13" spans="1:20" ht="15.75" customHeight="1">
      <c r="A13" s="37"/>
      <c r="B13" s="37"/>
      <c r="C13" s="37" t="s">
        <v>108</v>
      </c>
      <c r="D13" s="37" t="s">
        <v>9</v>
      </c>
      <c r="E13" s="33">
        <v>16</v>
      </c>
      <c r="F13" s="33">
        <v>72</v>
      </c>
      <c r="G13" s="33">
        <f t="shared" si="0"/>
        <v>0.22222222222222221</v>
      </c>
      <c r="H13" s="55">
        <v>0.22222222222222221</v>
      </c>
      <c r="I13" s="55">
        <v>0.12619124870950743</v>
      </c>
      <c r="J13" s="55">
        <v>0.31825319573493699</v>
      </c>
    </row>
    <row r="14" spans="1:20" ht="15.75" customHeight="1">
      <c r="A14" s="37"/>
      <c r="B14" s="37"/>
      <c r="C14" s="37" t="s">
        <v>164</v>
      </c>
      <c r="D14" s="37" t="s">
        <v>9</v>
      </c>
      <c r="E14" s="33">
        <v>5</v>
      </c>
      <c r="F14" s="33">
        <v>39</v>
      </c>
      <c r="G14" s="33">
        <f t="shared" si="0"/>
        <v>0.12820512820512819</v>
      </c>
      <c r="H14" s="55">
        <v>0.12820512820512819</v>
      </c>
      <c r="I14" s="55">
        <v>2.3279006305820707E-2</v>
      </c>
      <c r="J14" s="55">
        <v>0.23313125010443569</v>
      </c>
    </row>
    <row r="15" spans="1:20" ht="15.75" customHeight="1">
      <c r="A15" s="37"/>
      <c r="B15" s="37"/>
      <c r="C15" s="37" t="s">
        <v>147</v>
      </c>
      <c r="D15" s="37" t="s">
        <v>9</v>
      </c>
      <c r="E15" s="33">
        <v>29</v>
      </c>
      <c r="F15" s="33">
        <v>508</v>
      </c>
      <c r="G15" s="33">
        <f t="shared" si="0"/>
        <v>5.7086614173228349E-2</v>
      </c>
      <c r="H15" s="55">
        <v>5.7086614173228349E-2</v>
      </c>
      <c r="I15" s="55">
        <v>3.6910977028607399E-2</v>
      </c>
      <c r="J15" s="55">
        <v>7.7262251317849306E-2</v>
      </c>
    </row>
    <row r="16" spans="1:20" ht="15.75" customHeight="1">
      <c r="A16" s="37"/>
      <c r="B16" s="37"/>
      <c r="C16" s="37" t="s">
        <v>163</v>
      </c>
      <c r="D16" s="37" t="s">
        <v>9</v>
      </c>
      <c r="E16" s="33">
        <v>54</v>
      </c>
      <c r="F16" s="33">
        <v>731</v>
      </c>
      <c r="G16" s="33">
        <f t="shared" si="0"/>
        <v>7.3871409028727769E-2</v>
      </c>
      <c r="H16" s="55">
        <v>7.3871409028727769E-2</v>
      </c>
      <c r="I16" s="55">
        <v>5.4909973218670596E-2</v>
      </c>
      <c r="J16" s="55">
        <v>9.2832844838784942E-2</v>
      </c>
    </row>
    <row r="17" spans="1:20" ht="15.75" customHeight="1">
      <c r="A17" s="37"/>
      <c r="B17" s="37"/>
      <c r="C17" s="37" t="s">
        <v>109</v>
      </c>
      <c r="D17" s="37" t="s">
        <v>9</v>
      </c>
      <c r="E17" s="33">
        <v>147</v>
      </c>
      <c r="F17" s="33">
        <v>441</v>
      </c>
      <c r="G17" s="33">
        <f t="shared" si="0"/>
        <v>0.33333333333333331</v>
      </c>
      <c r="H17" s="55">
        <v>0.33333333333333331</v>
      </c>
      <c r="I17" s="55">
        <v>0.28933557805950372</v>
      </c>
      <c r="J17" s="55">
        <v>0.37733108860716291</v>
      </c>
    </row>
    <row r="18" spans="1:20" ht="15.75" customHeight="1">
      <c r="A18" s="37"/>
      <c r="B18" s="37"/>
      <c r="C18" s="37" t="s">
        <v>162</v>
      </c>
      <c r="D18" s="37" t="s">
        <v>9</v>
      </c>
      <c r="E18" s="33">
        <v>55</v>
      </c>
      <c r="F18" s="33">
        <v>100</v>
      </c>
      <c r="G18" s="33">
        <f t="shared" si="0"/>
        <v>0.55000000000000004</v>
      </c>
      <c r="H18" s="54">
        <v>0.55000000000000004</v>
      </c>
      <c r="I18" s="54">
        <v>0.45249123116355128</v>
      </c>
      <c r="J18" s="54">
        <v>0.64750876883644881</v>
      </c>
    </row>
    <row r="19" spans="1:20" s="34" customFormat="1" ht="62.25" customHeight="1">
      <c r="A19" s="34" t="s">
        <v>161</v>
      </c>
      <c r="H19" s="53">
        <v>0.16769983092023993</v>
      </c>
      <c r="I19" s="53">
        <v>0.1426337660331283</v>
      </c>
      <c r="J19" s="53">
        <v>0.19276589580735157</v>
      </c>
      <c r="K19" s="34" t="s">
        <v>106</v>
      </c>
      <c r="L19" s="34" t="s">
        <v>106</v>
      </c>
      <c r="M19" s="34" t="s">
        <v>106</v>
      </c>
      <c r="N19" s="34" t="s">
        <v>106</v>
      </c>
      <c r="O19" s="34" t="s">
        <v>106</v>
      </c>
      <c r="P19" s="34" t="s">
        <v>106</v>
      </c>
      <c r="Q19" s="34" t="s">
        <v>106</v>
      </c>
      <c r="R19" s="34" t="s">
        <v>106</v>
      </c>
      <c r="T19" s="34" t="s">
        <v>53</v>
      </c>
    </row>
    <row r="20" spans="1:20" s="34" customFormat="1" ht="62.25" customHeight="1">
      <c r="H20" s="51"/>
      <c r="I20" s="51"/>
      <c r="J20" s="51"/>
    </row>
    <row r="21" spans="1:20" s="34" customFormat="1" ht="62.25" customHeight="1">
      <c r="A21" s="34" t="s">
        <v>124</v>
      </c>
      <c r="B21" s="34" t="s">
        <v>160</v>
      </c>
      <c r="H21" s="51"/>
      <c r="I21" s="51"/>
      <c r="J21" s="51"/>
    </row>
    <row r="22" spans="1:20" ht="26.25" customHeight="1">
      <c r="A22" s="52"/>
      <c r="B22" s="37"/>
      <c r="C22" s="37" t="s">
        <v>159</v>
      </c>
      <c r="D22" s="37" t="s">
        <v>9</v>
      </c>
      <c r="E22" s="37">
        <v>18</v>
      </c>
      <c r="F22" s="37">
        <v>284</v>
      </c>
      <c r="G22" s="33">
        <f t="shared" ref="G22:G37" si="1">E22/F22</f>
        <v>6.3380281690140844E-2</v>
      </c>
      <c r="H22" s="50">
        <v>6.3380281690140844E-2</v>
      </c>
      <c r="I22" s="50">
        <v>3.5043166723645228E-2</v>
      </c>
      <c r="J22" s="50">
        <v>9.171739665663646E-2</v>
      </c>
    </row>
    <row r="23" spans="1:20" ht="39" customHeight="1">
      <c r="A23" s="37"/>
      <c r="B23" s="37"/>
      <c r="C23" s="37" t="s">
        <v>135</v>
      </c>
      <c r="D23" s="37" t="s">
        <v>9</v>
      </c>
      <c r="E23" s="33">
        <v>37</v>
      </c>
      <c r="F23" s="33">
        <v>421</v>
      </c>
      <c r="G23" s="33">
        <f t="shared" si="1"/>
        <v>8.7885985748218529E-2</v>
      </c>
      <c r="H23" s="50">
        <v>8.7885985748218529E-2</v>
      </c>
      <c r="I23" s="50">
        <v>6.0840212547834803E-2</v>
      </c>
      <c r="J23" s="50">
        <v>0.11493175894860225</v>
      </c>
    </row>
    <row r="24" spans="1:20" s="46" customFormat="1">
      <c r="A24" s="37"/>
      <c r="B24" s="37"/>
      <c r="C24" s="37" t="s">
        <v>134</v>
      </c>
      <c r="D24" s="37" t="s">
        <v>9</v>
      </c>
      <c r="E24" s="33">
        <v>159</v>
      </c>
      <c r="F24" s="33">
        <v>2043</v>
      </c>
      <c r="G24" s="33">
        <f t="shared" si="1"/>
        <v>7.7826725403817909E-2</v>
      </c>
      <c r="H24" s="50">
        <v>7.7826725403817909E-2</v>
      </c>
      <c r="I24" s="50">
        <v>6.6209764365485382E-2</v>
      </c>
      <c r="J24" s="50">
        <v>8.9443686442150436E-2</v>
      </c>
      <c r="K24" s="33"/>
      <c r="L24" s="33"/>
      <c r="M24" s="33"/>
      <c r="N24" s="33"/>
      <c r="O24" s="33"/>
      <c r="P24" s="33"/>
      <c r="Q24" s="33"/>
    </row>
    <row r="25" spans="1:20" ht="15.75" customHeight="1">
      <c r="A25" s="52"/>
      <c r="B25" s="37"/>
      <c r="C25" s="37" t="s">
        <v>150</v>
      </c>
      <c r="D25" s="37" t="s">
        <v>9</v>
      </c>
      <c r="E25" s="37">
        <v>2</v>
      </c>
      <c r="F25" s="37">
        <v>57</v>
      </c>
      <c r="G25" s="33">
        <f t="shared" si="1"/>
        <v>3.5087719298245612E-2</v>
      </c>
      <c r="H25" s="50">
        <v>3.5087719298245612E-2</v>
      </c>
      <c r="I25" s="50">
        <v>0</v>
      </c>
      <c r="J25" s="50">
        <v>8.2856057216208229E-2</v>
      </c>
    </row>
    <row r="26" spans="1:20" ht="15" customHeight="1">
      <c r="A26" s="37"/>
      <c r="B26" s="37"/>
      <c r="C26" s="37" t="s">
        <v>158</v>
      </c>
      <c r="D26" s="37" t="s">
        <v>9</v>
      </c>
      <c r="E26" s="33">
        <v>39</v>
      </c>
      <c r="F26" s="33">
        <v>1098</v>
      </c>
      <c r="G26" s="33">
        <f t="shared" si="1"/>
        <v>3.5519125683060107E-2</v>
      </c>
      <c r="H26" s="50">
        <v>3.5519125683060107E-2</v>
      </c>
      <c r="I26" s="50">
        <v>2.4571174688306545E-2</v>
      </c>
      <c r="J26" s="50">
        <v>4.6467076677813669E-2</v>
      </c>
    </row>
    <row r="27" spans="1:20" ht="26.25" customHeight="1">
      <c r="A27" s="37"/>
      <c r="B27" s="37"/>
      <c r="C27" s="37" t="s">
        <v>157</v>
      </c>
      <c r="D27" s="37" t="s">
        <v>9</v>
      </c>
      <c r="E27" s="33">
        <v>27</v>
      </c>
      <c r="F27" s="33">
        <v>188</v>
      </c>
      <c r="G27" s="33">
        <f t="shared" si="1"/>
        <v>0.14361702127659576</v>
      </c>
      <c r="H27" s="50">
        <v>0.14361702127659576</v>
      </c>
      <c r="I27" s="50">
        <v>9.348512671787923E-2</v>
      </c>
      <c r="J27" s="50">
        <v>0.19374891583531229</v>
      </c>
    </row>
    <row r="28" spans="1:20">
      <c r="A28" s="37"/>
      <c r="B28" s="37"/>
      <c r="C28" s="37" t="s">
        <v>156</v>
      </c>
      <c r="D28" s="37" t="s">
        <v>9</v>
      </c>
      <c r="E28" s="33">
        <v>31</v>
      </c>
      <c r="F28" s="33">
        <v>153</v>
      </c>
      <c r="G28" s="33">
        <f t="shared" si="1"/>
        <v>0.20261437908496732</v>
      </c>
      <c r="H28" s="50">
        <v>0.20261437908496732</v>
      </c>
      <c r="I28" s="50">
        <v>0.13892314155319913</v>
      </c>
      <c r="J28" s="50">
        <v>0.26630561661673552</v>
      </c>
    </row>
    <row r="29" spans="1:20" ht="12.75" customHeight="1">
      <c r="A29" s="37"/>
      <c r="B29" s="37"/>
      <c r="C29" s="37" t="s">
        <v>148</v>
      </c>
      <c r="D29" s="37" t="s">
        <v>9</v>
      </c>
      <c r="E29" s="33">
        <v>13</v>
      </c>
      <c r="F29" s="33">
        <v>313</v>
      </c>
      <c r="G29" s="33">
        <f t="shared" si="1"/>
        <v>4.1533546325878593E-2</v>
      </c>
      <c r="H29" s="50">
        <v>4.1533546325878593E-2</v>
      </c>
      <c r="I29" s="50">
        <v>1.9429495600409869E-2</v>
      </c>
      <c r="J29" s="50">
        <v>6.3637597051347319E-2</v>
      </c>
    </row>
    <row r="30" spans="1:20" ht="38.25" customHeight="1">
      <c r="A30" s="52"/>
      <c r="B30" s="37"/>
      <c r="C30" s="33" t="s">
        <v>155</v>
      </c>
      <c r="D30" s="33" t="s">
        <v>9</v>
      </c>
      <c r="E30" s="33">
        <v>12</v>
      </c>
      <c r="F30" s="33">
        <v>168</v>
      </c>
      <c r="G30" s="33">
        <f t="shared" si="1"/>
        <v>7.1428571428571425E-2</v>
      </c>
      <c r="H30" s="50">
        <v>7.1428571428571425E-2</v>
      </c>
      <c r="I30" s="50">
        <v>3.2484166610078344E-2</v>
      </c>
      <c r="J30" s="50">
        <v>0.11037297624706451</v>
      </c>
    </row>
    <row r="31" spans="1:20" ht="12.75" customHeight="1">
      <c r="A31" s="37"/>
      <c r="B31" s="37"/>
      <c r="C31" s="37" t="s">
        <v>154</v>
      </c>
      <c r="D31" s="37" t="s">
        <v>9</v>
      </c>
      <c r="E31" s="33">
        <v>84</v>
      </c>
      <c r="F31" s="33">
        <v>569</v>
      </c>
      <c r="G31" s="33">
        <f t="shared" si="1"/>
        <v>0.14762741652021089</v>
      </c>
      <c r="H31" s="50">
        <v>0.14762741652021089</v>
      </c>
      <c r="I31" s="50">
        <v>0.11848012637853612</v>
      </c>
      <c r="J31" s="50">
        <v>0.17677470666188566</v>
      </c>
    </row>
    <row r="32" spans="1:20" ht="12.75" customHeight="1">
      <c r="A32" s="47"/>
      <c r="B32" s="47"/>
      <c r="C32" s="47" t="s">
        <v>142</v>
      </c>
      <c r="D32" s="37" t="s">
        <v>9</v>
      </c>
      <c r="E32" s="46">
        <v>67</v>
      </c>
      <c r="F32" s="46">
        <v>337</v>
      </c>
      <c r="G32" s="33">
        <f t="shared" si="1"/>
        <v>0.19881305637982197</v>
      </c>
      <c r="H32" s="50">
        <v>0.19881305637982197</v>
      </c>
      <c r="I32" s="50">
        <v>0.15620119520345202</v>
      </c>
      <c r="J32" s="50">
        <v>0.24142491755619191</v>
      </c>
      <c r="K32" s="46"/>
      <c r="L32" s="46"/>
      <c r="M32" s="46"/>
      <c r="N32" s="46"/>
      <c r="O32" s="46"/>
      <c r="P32" s="46"/>
      <c r="Q32" s="46"/>
    </row>
    <row r="33" spans="1:20" ht="12.75" customHeight="1">
      <c r="A33" s="52"/>
      <c r="B33" s="37"/>
      <c r="C33" s="37" t="s">
        <v>149</v>
      </c>
      <c r="D33" s="37" t="s">
        <v>9</v>
      </c>
      <c r="E33" s="33">
        <v>18</v>
      </c>
      <c r="F33" s="33">
        <v>174</v>
      </c>
      <c r="G33" s="33">
        <f t="shared" si="1"/>
        <v>0.10344827586206896</v>
      </c>
      <c r="H33" s="50">
        <v>0.10344827586206896</v>
      </c>
      <c r="I33" s="50">
        <v>5.8197008128017487E-2</v>
      </c>
      <c r="J33" s="50">
        <v>0.14869954359612045</v>
      </c>
    </row>
    <row r="34" spans="1:20" ht="12.75" customHeight="1">
      <c r="A34" s="52"/>
      <c r="B34" s="37"/>
      <c r="C34" s="37" t="s">
        <v>108</v>
      </c>
      <c r="D34" s="37" t="s">
        <v>9</v>
      </c>
      <c r="E34" s="37">
        <v>13</v>
      </c>
      <c r="F34" s="37">
        <v>72</v>
      </c>
      <c r="G34" s="33">
        <f t="shared" si="1"/>
        <v>0.18055555555555555</v>
      </c>
      <c r="H34" s="50">
        <v>0.18055555555555555</v>
      </c>
      <c r="I34" s="50">
        <v>9.1706051356412882E-2</v>
      </c>
      <c r="J34" s="50">
        <v>0.2694050597546982</v>
      </c>
    </row>
    <row r="35" spans="1:20" ht="12.75" customHeight="1">
      <c r="A35" s="52"/>
      <c r="B35" s="37"/>
      <c r="C35" s="37" t="s">
        <v>147</v>
      </c>
      <c r="D35" s="37" t="s">
        <v>9</v>
      </c>
      <c r="E35" s="37">
        <v>11</v>
      </c>
      <c r="F35" s="37">
        <v>508</v>
      </c>
      <c r="G35" s="33">
        <f t="shared" si="1"/>
        <v>2.1653543307086614E-2</v>
      </c>
      <c r="H35" s="50">
        <v>2.1653543307086614E-2</v>
      </c>
      <c r="I35" s="50">
        <v>8.9964191603688504E-3</v>
      </c>
      <c r="J35" s="50">
        <v>3.4310667453804379E-2</v>
      </c>
    </row>
    <row r="36" spans="1:20" ht="12.75" customHeight="1">
      <c r="A36" s="52"/>
      <c r="B36" s="37"/>
      <c r="C36" s="37" t="s">
        <v>146</v>
      </c>
      <c r="D36" s="37" t="s">
        <v>9</v>
      </c>
      <c r="E36" s="37">
        <v>27</v>
      </c>
      <c r="F36" s="37">
        <v>731</v>
      </c>
      <c r="G36" s="33">
        <f t="shared" si="1"/>
        <v>3.6935704514363885E-2</v>
      </c>
      <c r="H36" s="50">
        <v>3.6935704514363885E-2</v>
      </c>
      <c r="I36" s="50">
        <v>2.3263195525481218E-2</v>
      </c>
      <c r="J36" s="50">
        <v>5.0608213503246555E-2</v>
      </c>
    </row>
    <row r="37" spans="1:20" ht="12.75" customHeight="1">
      <c r="A37" s="52"/>
      <c r="B37" s="37"/>
      <c r="C37" s="37" t="s">
        <v>153</v>
      </c>
      <c r="D37" s="37" t="s">
        <v>9</v>
      </c>
      <c r="E37" s="37">
        <v>168</v>
      </c>
      <c r="F37" s="37">
        <v>3003</v>
      </c>
      <c r="G37" s="33">
        <f t="shared" si="1"/>
        <v>5.5944055944055944E-2</v>
      </c>
      <c r="H37" s="50">
        <v>5.5944055944055944E-2</v>
      </c>
      <c r="I37" s="50">
        <v>4.7724388527043207E-2</v>
      </c>
      <c r="J37" s="50">
        <v>6.4163723361068681E-2</v>
      </c>
    </row>
    <row r="38" spans="1:20" s="34" customFormat="1">
      <c r="A38" s="34" t="s">
        <v>152</v>
      </c>
      <c r="H38" s="35">
        <v>7.5268785226239601E-2</v>
      </c>
      <c r="I38" s="35">
        <v>5.9564359337138127E-2</v>
      </c>
      <c r="J38" s="35">
        <v>9.0973211115341068E-2</v>
      </c>
      <c r="K38" s="34" t="s">
        <v>106</v>
      </c>
      <c r="L38" s="34" t="s">
        <v>106</v>
      </c>
      <c r="M38" s="34" t="s">
        <v>106</v>
      </c>
      <c r="N38" s="34" t="s">
        <v>106</v>
      </c>
      <c r="O38" s="34" t="s">
        <v>106</v>
      </c>
      <c r="P38" s="34" t="s">
        <v>106</v>
      </c>
      <c r="Q38" s="34" t="s">
        <v>106</v>
      </c>
      <c r="T38" s="34" t="s">
        <v>45</v>
      </c>
    </row>
    <row r="39" spans="1:20" s="34" customFormat="1"/>
    <row r="41" spans="1:20" s="34" customFormat="1">
      <c r="A41" s="34" t="s">
        <v>124</v>
      </c>
      <c r="B41" s="34" t="s">
        <v>151</v>
      </c>
    </row>
    <row r="42" spans="1:20" ht="12.75" customHeight="1">
      <c r="A42" s="52"/>
      <c r="B42" s="37"/>
      <c r="C42" s="37" t="s">
        <v>150</v>
      </c>
      <c r="D42" s="37" t="s">
        <v>9</v>
      </c>
      <c r="E42" s="37">
        <v>8</v>
      </c>
      <c r="F42" s="37">
        <v>57</v>
      </c>
      <c r="G42" s="33">
        <f t="shared" ref="G42:G48" si="2">E42/F42</f>
        <v>0.14035087719298245</v>
      </c>
      <c r="H42" s="50">
        <v>0.14035087719298245</v>
      </c>
      <c r="I42" s="50">
        <v>5.0175738000695858E-2</v>
      </c>
      <c r="J42" s="50">
        <v>0.23052601638526904</v>
      </c>
    </row>
    <row r="43" spans="1:20" ht="12.75" customHeight="1">
      <c r="A43" s="52"/>
      <c r="B43" s="37"/>
      <c r="C43" s="37" t="s">
        <v>149</v>
      </c>
      <c r="D43" s="37" t="s">
        <v>9</v>
      </c>
      <c r="E43" s="33">
        <v>36</v>
      </c>
      <c r="F43" s="33">
        <v>174</v>
      </c>
      <c r="G43" s="33">
        <f t="shared" si="2"/>
        <v>0.20689655172413793</v>
      </c>
      <c r="H43" s="50">
        <v>0.20689655172413793</v>
      </c>
      <c r="I43" s="50">
        <v>0.14670673893582847</v>
      </c>
      <c r="J43" s="50">
        <v>0.26708636451244738</v>
      </c>
    </row>
    <row r="44" spans="1:20" ht="13.5" customHeight="1">
      <c r="A44" s="37"/>
      <c r="B44" s="37"/>
      <c r="C44" s="37" t="s">
        <v>148</v>
      </c>
      <c r="D44" s="37" t="s">
        <v>9</v>
      </c>
      <c r="E44" s="33">
        <v>66</v>
      </c>
      <c r="F44" s="33">
        <v>313</v>
      </c>
      <c r="G44" s="33">
        <f t="shared" si="2"/>
        <v>0.2108626198083067</v>
      </c>
      <c r="H44" s="50">
        <v>0.2108626198083067</v>
      </c>
      <c r="I44" s="50">
        <v>0.16567078133694424</v>
      </c>
      <c r="J44" s="50">
        <v>0.25605445827966916</v>
      </c>
    </row>
    <row r="45" spans="1:20" ht="13.5" customHeight="1">
      <c r="A45" s="37"/>
      <c r="B45" s="37"/>
      <c r="C45" s="37" t="s">
        <v>108</v>
      </c>
      <c r="D45" s="37" t="s">
        <v>9</v>
      </c>
      <c r="E45" s="33">
        <v>2</v>
      </c>
      <c r="F45" s="33">
        <v>72</v>
      </c>
      <c r="G45" s="33">
        <f t="shared" si="2"/>
        <v>2.7777777777777776E-2</v>
      </c>
      <c r="H45" s="50">
        <v>2.7777777777777776E-2</v>
      </c>
      <c r="I45" s="50">
        <v>0</v>
      </c>
      <c r="J45" s="50">
        <v>6.5737353055712683E-2</v>
      </c>
    </row>
    <row r="46" spans="1:20" ht="13.5" customHeight="1">
      <c r="A46" s="37"/>
      <c r="B46" s="37"/>
      <c r="C46" s="37" t="s">
        <v>147</v>
      </c>
      <c r="D46" s="37" t="s">
        <v>9</v>
      </c>
      <c r="E46" s="33">
        <v>18</v>
      </c>
      <c r="F46" s="33">
        <v>508</v>
      </c>
      <c r="G46" s="33">
        <f t="shared" si="2"/>
        <v>3.5433070866141732E-2</v>
      </c>
      <c r="H46" s="50">
        <v>3.5433070866141732E-2</v>
      </c>
      <c r="I46" s="50">
        <v>1.9356449054204944E-2</v>
      </c>
      <c r="J46" s="50">
        <v>5.150969267807852E-2</v>
      </c>
    </row>
    <row r="47" spans="1:20" ht="13.5" customHeight="1">
      <c r="A47" s="37"/>
      <c r="B47" s="37"/>
      <c r="C47" s="37" t="s">
        <v>146</v>
      </c>
      <c r="D47" s="37" t="s">
        <v>9</v>
      </c>
      <c r="E47" s="33">
        <v>127</v>
      </c>
      <c r="F47" s="33">
        <v>731</v>
      </c>
      <c r="G47" s="33">
        <f t="shared" si="2"/>
        <v>0.17373461012311903</v>
      </c>
      <c r="H47" s="50">
        <v>0.17373461012311903</v>
      </c>
      <c r="I47" s="50">
        <v>0.14626829896759797</v>
      </c>
      <c r="J47" s="50">
        <v>0.20120092127864009</v>
      </c>
    </row>
    <row r="48" spans="1:20" ht="13.5" customHeight="1">
      <c r="A48" s="37"/>
      <c r="B48" s="37"/>
      <c r="C48" s="37" t="s">
        <v>145</v>
      </c>
      <c r="D48" s="37" t="s">
        <v>9</v>
      </c>
      <c r="E48" s="33">
        <v>35</v>
      </c>
      <c r="F48" s="33">
        <v>55</v>
      </c>
      <c r="G48" s="33">
        <f t="shared" si="2"/>
        <v>0.63636363636363635</v>
      </c>
      <c r="H48" s="50">
        <v>0.63636363636363635</v>
      </c>
      <c r="I48" s="50">
        <v>0.50922982788137783</v>
      </c>
      <c r="J48" s="50">
        <v>0.76349744484589488</v>
      </c>
    </row>
    <row r="49" spans="1:20" s="34" customFormat="1">
      <c r="A49" s="34" t="s">
        <v>107</v>
      </c>
      <c r="H49" s="51">
        <v>0.18205259115347813</v>
      </c>
      <c r="I49" s="51">
        <v>0.11498411801191909</v>
      </c>
      <c r="J49" s="51">
        <v>0.24912106429503716</v>
      </c>
      <c r="K49" s="34" t="s">
        <v>106</v>
      </c>
      <c r="L49" s="34" t="s">
        <v>106</v>
      </c>
      <c r="M49" s="34" t="s">
        <v>106</v>
      </c>
      <c r="N49" s="34" t="s">
        <v>106</v>
      </c>
      <c r="O49" s="34" t="s">
        <v>106</v>
      </c>
      <c r="P49" s="34" t="s">
        <v>106</v>
      </c>
      <c r="Q49" s="34" t="s">
        <v>106</v>
      </c>
      <c r="T49" s="34" t="s">
        <v>45</v>
      </c>
    </row>
    <row r="51" spans="1:20" s="34" customFormat="1">
      <c r="A51" s="34" t="s">
        <v>144</v>
      </c>
      <c r="B51" s="34" t="s">
        <v>143</v>
      </c>
    </row>
    <row r="52" spans="1:20">
      <c r="A52" s="37"/>
      <c r="B52" s="37"/>
      <c r="C52" s="37" t="s">
        <v>142</v>
      </c>
      <c r="D52" s="37" t="s">
        <v>9</v>
      </c>
      <c r="E52" s="33">
        <v>43</v>
      </c>
      <c r="F52" s="33">
        <v>880</v>
      </c>
      <c r="G52" s="33">
        <f>E52/F52</f>
        <v>4.8863636363636366E-2</v>
      </c>
      <c r="H52" s="50">
        <v>4.8863636363636366E-2</v>
      </c>
      <c r="I52" s="50">
        <v>3.4619732956257553E-2</v>
      </c>
      <c r="J52" s="50">
        <v>6.3107539771015186E-2</v>
      </c>
    </row>
    <row r="53" spans="1:20">
      <c r="A53" s="37"/>
      <c r="B53" s="37"/>
      <c r="C53" s="37" t="s">
        <v>135</v>
      </c>
      <c r="D53" s="37" t="s">
        <v>9</v>
      </c>
      <c r="E53" s="33">
        <v>43</v>
      </c>
      <c r="F53" s="33">
        <v>421</v>
      </c>
      <c r="G53" s="33">
        <f>E53/F53</f>
        <v>0.10213776722090261</v>
      </c>
      <c r="H53" s="50">
        <v>0.10213776722090261</v>
      </c>
      <c r="I53" s="50">
        <v>7.321012380988523E-2</v>
      </c>
      <c r="J53" s="50">
        <v>0.13106541063191998</v>
      </c>
    </row>
    <row r="54" spans="1:20" s="34" customFormat="1">
      <c r="A54" s="34" t="s">
        <v>107</v>
      </c>
      <c r="H54" s="34">
        <v>7.14</v>
      </c>
      <c r="I54" s="34">
        <v>3.96</v>
      </c>
      <c r="J54" s="34">
        <v>10.32</v>
      </c>
      <c r="K54" s="34" t="s">
        <v>106</v>
      </c>
      <c r="L54" s="34" t="s">
        <v>106</v>
      </c>
      <c r="M54" s="34" t="s">
        <v>106</v>
      </c>
      <c r="N54" s="34" t="s">
        <v>106</v>
      </c>
      <c r="O54" s="34" t="s">
        <v>106</v>
      </c>
      <c r="P54" s="34" t="s">
        <v>106</v>
      </c>
      <c r="Q54" s="34" t="s">
        <v>106</v>
      </c>
    </row>
    <row r="57" spans="1:20">
      <c r="A57" s="34" t="s">
        <v>124</v>
      </c>
      <c r="B57" s="34" t="s">
        <v>141</v>
      </c>
    </row>
    <row r="58" spans="1:20">
      <c r="C58" s="48" t="s">
        <v>140</v>
      </c>
      <c r="D58" s="37" t="s">
        <v>9</v>
      </c>
      <c r="E58" s="33">
        <v>376</v>
      </c>
      <c r="F58" s="33">
        <v>14969</v>
      </c>
      <c r="G58" s="33">
        <f t="shared" ref="G58:G73" si="3">E58/F58</f>
        <v>2.511857839535039E-2</v>
      </c>
      <c r="H58" s="36">
        <v>2.511857839535039E-2</v>
      </c>
      <c r="I58" s="36">
        <v>2.261170095280475E-2</v>
      </c>
      <c r="J58" s="36">
        <v>2.762545583789603E-2</v>
      </c>
    </row>
    <row r="59" spans="1:20">
      <c r="C59" s="48" t="s">
        <v>139</v>
      </c>
      <c r="D59" s="37" t="s">
        <v>9</v>
      </c>
      <c r="E59" s="33">
        <v>2</v>
      </c>
      <c r="F59" s="33">
        <v>98</v>
      </c>
      <c r="G59" s="33">
        <f t="shared" si="3"/>
        <v>2.0408163265306121E-2</v>
      </c>
      <c r="H59" s="36">
        <v>2.0408163265306121E-2</v>
      </c>
      <c r="I59" s="36">
        <v>0</v>
      </c>
      <c r="J59" s="36">
        <v>4.8402331754256726E-2</v>
      </c>
    </row>
    <row r="60" spans="1:20">
      <c r="C60" s="48" t="s">
        <v>138</v>
      </c>
      <c r="D60" s="37" t="s">
        <v>9</v>
      </c>
      <c r="E60" s="33">
        <v>5</v>
      </c>
      <c r="F60" s="33">
        <v>266</v>
      </c>
      <c r="G60" s="33">
        <f t="shared" si="3"/>
        <v>1.8796992481203006E-2</v>
      </c>
      <c r="H60" s="36">
        <v>1.8796992481203006E-2</v>
      </c>
      <c r="I60" s="36">
        <v>2.4762890839276873E-3</v>
      </c>
      <c r="J60" s="36">
        <v>3.5117695878478322E-2</v>
      </c>
    </row>
    <row r="61" spans="1:20">
      <c r="C61" s="49" t="s">
        <v>137</v>
      </c>
      <c r="D61" s="37" t="s">
        <v>9</v>
      </c>
      <c r="E61" s="33">
        <v>49</v>
      </c>
      <c r="F61" s="33">
        <v>734</v>
      </c>
      <c r="G61" s="33">
        <f t="shared" si="3"/>
        <v>6.67574931880109E-2</v>
      </c>
      <c r="H61" s="36">
        <v>6.67574931880109E-2</v>
      </c>
      <c r="I61" s="36">
        <v>4.8700089496593345E-2</v>
      </c>
      <c r="J61" s="36">
        <v>8.4814896879428447E-2</v>
      </c>
    </row>
    <row r="62" spans="1:20">
      <c r="B62" s="37"/>
      <c r="C62" s="49" t="s">
        <v>136</v>
      </c>
      <c r="D62" s="37" t="s">
        <v>9</v>
      </c>
      <c r="E62" s="33">
        <v>2</v>
      </c>
      <c r="F62" s="33">
        <v>284</v>
      </c>
      <c r="G62" s="33">
        <f t="shared" si="3"/>
        <v>7.0422535211267607E-3</v>
      </c>
      <c r="H62" s="36">
        <v>7.0422535211267607E-3</v>
      </c>
      <c r="I62" s="36">
        <v>0</v>
      </c>
      <c r="J62" s="36">
        <v>1.6767891805757464E-2</v>
      </c>
    </row>
    <row r="63" spans="1:20">
      <c r="C63" s="49" t="s">
        <v>135</v>
      </c>
      <c r="D63" s="37" t="s">
        <v>9</v>
      </c>
      <c r="E63" s="33">
        <v>16</v>
      </c>
      <c r="F63" s="33">
        <v>421</v>
      </c>
      <c r="G63" s="33">
        <f t="shared" si="3"/>
        <v>3.800475059382423E-2</v>
      </c>
      <c r="H63" s="36">
        <v>3.800475059382423E-2</v>
      </c>
      <c r="I63" s="36">
        <v>1.973971888343878E-2</v>
      </c>
      <c r="J63" s="36">
        <v>5.6269782304209676E-2</v>
      </c>
    </row>
    <row r="64" spans="1:20">
      <c r="C64" s="49" t="s">
        <v>134</v>
      </c>
      <c r="D64" s="37" t="s">
        <v>9</v>
      </c>
      <c r="E64" s="33">
        <v>22</v>
      </c>
      <c r="F64" s="33">
        <v>2043</v>
      </c>
      <c r="G64" s="33">
        <f t="shared" si="3"/>
        <v>1.0768477728830151E-2</v>
      </c>
      <c r="H64" s="36">
        <v>1.1747430249632892E-2</v>
      </c>
      <c r="I64" s="36">
        <v>7.0751670273324213E-3</v>
      </c>
      <c r="J64" s="36">
        <v>1.6419693471933363E-2</v>
      </c>
    </row>
    <row r="65" spans="1:124">
      <c r="C65" s="49" t="s">
        <v>133</v>
      </c>
      <c r="D65" s="37" t="s">
        <v>9</v>
      </c>
      <c r="E65" s="33">
        <v>4</v>
      </c>
      <c r="F65" s="33">
        <v>313</v>
      </c>
      <c r="G65" s="33">
        <f t="shared" si="3"/>
        <v>1.2779552715654952E-2</v>
      </c>
      <c r="H65" s="36">
        <v>1.2779552715654952E-2</v>
      </c>
      <c r="I65" s="36">
        <v>3.3587368722613406E-4</v>
      </c>
      <c r="J65" s="36">
        <v>2.5223231744083769E-2</v>
      </c>
    </row>
    <row r="66" spans="1:124">
      <c r="C66" s="48" t="s">
        <v>132</v>
      </c>
      <c r="D66" s="37" t="s">
        <v>9</v>
      </c>
      <c r="E66" s="33">
        <v>2</v>
      </c>
      <c r="F66" s="33">
        <v>168</v>
      </c>
      <c r="G66" s="33">
        <f t="shared" si="3"/>
        <v>1.1904761904761904E-2</v>
      </c>
      <c r="H66" s="36">
        <v>1.1904761904761904E-2</v>
      </c>
      <c r="I66" s="36">
        <v>0</v>
      </c>
      <c r="J66" s="36">
        <v>2.8305416814901358E-2</v>
      </c>
    </row>
    <row r="67" spans="1:124">
      <c r="C67" s="48" t="s">
        <v>131</v>
      </c>
      <c r="D67" s="37" t="s">
        <v>9</v>
      </c>
      <c r="E67" s="33">
        <v>4</v>
      </c>
      <c r="F67" s="33">
        <v>429</v>
      </c>
      <c r="G67" s="33">
        <f t="shared" si="3"/>
        <v>9.324009324009324E-3</v>
      </c>
      <c r="H67" s="39">
        <v>9.324009324009324E-3</v>
      </c>
      <c r="I67" s="39">
        <v>2.29179154408201E-4</v>
      </c>
      <c r="J67" s="39">
        <v>1.8418839493610447E-2</v>
      </c>
    </row>
    <row r="68" spans="1:124">
      <c r="C68" s="48" t="s">
        <v>130</v>
      </c>
      <c r="D68" s="37" t="s">
        <v>9</v>
      </c>
      <c r="E68" s="33">
        <v>1</v>
      </c>
      <c r="F68" s="33">
        <v>27</v>
      </c>
      <c r="G68" s="33">
        <f t="shared" si="3"/>
        <v>3.7037037037037035E-2</v>
      </c>
      <c r="H68" s="36">
        <v>3.7037037037037035E-2</v>
      </c>
      <c r="I68" s="36">
        <v>0</v>
      </c>
      <c r="J68" s="36">
        <v>0.10827263908643037</v>
      </c>
    </row>
    <row r="69" spans="1:124">
      <c r="C69" s="47" t="s">
        <v>129</v>
      </c>
      <c r="D69" s="37" t="s">
        <v>9</v>
      </c>
      <c r="E69" s="33">
        <v>5</v>
      </c>
      <c r="F69" s="33">
        <v>39</v>
      </c>
      <c r="G69" s="33">
        <f t="shared" si="3"/>
        <v>0.12820512820512819</v>
      </c>
      <c r="H69" s="36">
        <v>0.12820512820512819</v>
      </c>
      <c r="I69" s="36">
        <v>2.3279006305820707E-2</v>
      </c>
      <c r="J69" s="36">
        <v>0.23313125010443569</v>
      </c>
    </row>
    <row r="70" spans="1:124">
      <c r="C70" s="47" t="s">
        <v>128</v>
      </c>
      <c r="D70" s="37" t="s">
        <v>9</v>
      </c>
      <c r="E70" s="33">
        <v>8</v>
      </c>
      <c r="F70" s="33">
        <v>271</v>
      </c>
      <c r="G70" s="33">
        <f t="shared" si="3"/>
        <v>2.9520295202952029E-2</v>
      </c>
      <c r="H70" s="36">
        <v>2.9520295202952029E-2</v>
      </c>
      <c r="I70" s="36">
        <v>9.3679774279214235E-3</v>
      </c>
      <c r="J70" s="36">
        <v>4.967261297798263E-2</v>
      </c>
    </row>
    <row r="71" spans="1:124">
      <c r="C71" s="47" t="s">
        <v>127</v>
      </c>
      <c r="D71" s="37" t="s">
        <v>9</v>
      </c>
      <c r="E71" s="33">
        <v>2</v>
      </c>
      <c r="F71" s="33">
        <v>441</v>
      </c>
      <c r="G71" s="33">
        <f t="shared" si="3"/>
        <v>4.5351473922902496E-3</v>
      </c>
      <c r="H71" s="36">
        <v>4.5351473922902496E-3</v>
      </c>
      <c r="I71" s="36">
        <v>0</v>
      </c>
      <c r="J71" s="36">
        <v>1.080627221346657E-2</v>
      </c>
    </row>
    <row r="72" spans="1:124" s="45" customFormat="1">
      <c r="A72" s="46"/>
      <c r="B72" s="46"/>
      <c r="C72" s="47" t="s">
        <v>126</v>
      </c>
      <c r="D72" s="37" t="s">
        <v>9</v>
      </c>
      <c r="E72" s="46">
        <v>2</v>
      </c>
      <c r="F72" s="46">
        <v>72</v>
      </c>
      <c r="G72" s="33">
        <f t="shared" si="3"/>
        <v>2.7777777777777776E-2</v>
      </c>
      <c r="H72" s="39">
        <v>2.7777777777777776E-2</v>
      </c>
      <c r="I72" s="39">
        <v>0</v>
      </c>
      <c r="J72" s="39">
        <v>6.5737353055712683E-2</v>
      </c>
      <c r="K72" s="46"/>
      <c r="L72" s="46"/>
      <c r="M72" s="46"/>
      <c r="N72" s="46"/>
      <c r="O72" s="46"/>
      <c r="P72" s="46"/>
      <c r="Q72" s="46"/>
      <c r="R72" s="46"/>
      <c r="S72" s="46"/>
      <c r="T72" s="46"/>
      <c r="U72" s="46"/>
      <c r="V72" s="46"/>
      <c r="W72" s="46"/>
      <c r="X72" s="46"/>
      <c r="Y72" s="46"/>
      <c r="Z72" s="46"/>
      <c r="AA72" s="46"/>
      <c r="AB72" s="46"/>
      <c r="AC72" s="46"/>
      <c r="AD72" s="46"/>
      <c r="AE72" s="46"/>
      <c r="AF72" s="46"/>
      <c r="AG72" s="46"/>
      <c r="AH72" s="46"/>
      <c r="AI72" s="46"/>
      <c r="AJ72" s="46"/>
      <c r="AK72" s="46"/>
      <c r="AL72" s="46"/>
      <c r="AM72" s="46"/>
      <c r="AN72" s="46"/>
      <c r="AO72" s="46"/>
      <c r="AP72" s="46"/>
      <c r="AQ72" s="46"/>
      <c r="AR72" s="46"/>
      <c r="AS72" s="46"/>
      <c r="AT72" s="46"/>
      <c r="AU72" s="46"/>
      <c r="AV72" s="46"/>
      <c r="AW72" s="46"/>
      <c r="AX72" s="46"/>
      <c r="AY72" s="46"/>
      <c r="AZ72" s="46"/>
      <c r="BA72" s="46"/>
      <c r="BB72" s="46"/>
      <c r="BC72" s="46"/>
      <c r="BD72" s="46"/>
      <c r="BE72" s="46"/>
      <c r="BF72" s="46"/>
      <c r="BG72" s="46"/>
      <c r="BH72" s="46"/>
      <c r="BI72" s="46"/>
      <c r="BJ72" s="46"/>
      <c r="BK72" s="46"/>
      <c r="BL72" s="46"/>
      <c r="BM72" s="46"/>
      <c r="BN72" s="46"/>
      <c r="BO72" s="46"/>
      <c r="BP72" s="46"/>
      <c r="BQ72" s="46"/>
      <c r="BR72" s="46"/>
      <c r="BS72" s="46"/>
      <c r="BT72" s="46"/>
      <c r="BU72" s="46"/>
      <c r="BV72" s="46"/>
      <c r="BW72" s="46"/>
      <c r="BX72" s="46"/>
      <c r="BY72" s="46"/>
      <c r="BZ72" s="46"/>
      <c r="CA72" s="46"/>
      <c r="CB72" s="46"/>
      <c r="CC72" s="46"/>
      <c r="CD72" s="46"/>
      <c r="CE72" s="46"/>
      <c r="CF72" s="46"/>
      <c r="CG72" s="46"/>
      <c r="CH72" s="46"/>
      <c r="CI72" s="46"/>
      <c r="CJ72" s="46"/>
      <c r="CK72" s="46"/>
      <c r="CL72" s="46"/>
      <c r="CM72" s="46"/>
      <c r="CN72" s="46"/>
      <c r="CO72" s="46"/>
      <c r="CP72" s="46"/>
      <c r="CQ72" s="46"/>
      <c r="CR72" s="46"/>
      <c r="CS72" s="46"/>
      <c r="CT72" s="46"/>
      <c r="CU72" s="46"/>
      <c r="CV72" s="46"/>
      <c r="CW72" s="46"/>
      <c r="CX72" s="46"/>
      <c r="CY72" s="46"/>
      <c r="CZ72" s="46"/>
      <c r="DA72" s="46"/>
      <c r="DB72" s="46"/>
      <c r="DC72" s="46"/>
      <c r="DD72" s="46"/>
      <c r="DE72" s="46"/>
      <c r="DF72" s="46"/>
      <c r="DG72" s="46"/>
      <c r="DH72" s="46"/>
      <c r="DI72" s="46"/>
      <c r="DJ72" s="46"/>
      <c r="DK72" s="46"/>
      <c r="DL72" s="46"/>
      <c r="DM72" s="46"/>
      <c r="DN72" s="46"/>
      <c r="DO72" s="46"/>
      <c r="DP72" s="46"/>
      <c r="DQ72" s="46"/>
      <c r="DR72" s="46"/>
      <c r="DS72" s="46"/>
      <c r="DT72" s="46"/>
    </row>
    <row r="73" spans="1:124" s="45" customFormat="1">
      <c r="A73" s="46"/>
      <c r="B73" s="47"/>
      <c r="C73" s="47" t="s">
        <v>125</v>
      </c>
      <c r="D73" s="37" t="s">
        <v>9</v>
      </c>
      <c r="E73" s="46">
        <v>4</v>
      </c>
      <c r="F73" s="46">
        <v>731</v>
      </c>
      <c r="G73" s="33">
        <f t="shared" si="3"/>
        <v>5.4719562243502051E-3</v>
      </c>
      <c r="H73" s="39">
        <v>5.4719562243502051E-3</v>
      </c>
      <c r="I73" s="39">
        <v>1.2413097976536093E-4</v>
      </c>
      <c r="J73" s="39">
        <v>1.0819781468935049E-2</v>
      </c>
      <c r="K73" s="46"/>
      <c r="L73" s="46"/>
      <c r="M73" s="46"/>
      <c r="N73" s="46"/>
      <c r="O73" s="46"/>
      <c r="P73" s="46"/>
      <c r="Q73" s="46"/>
      <c r="R73" s="46"/>
      <c r="S73" s="46"/>
      <c r="T73" s="46"/>
      <c r="U73" s="46"/>
      <c r="V73" s="46"/>
      <c r="W73" s="46"/>
      <c r="X73" s="46"/>
      <c r="Y73" s="46"/>
      <c r="Z73" s="46"/>
      <c r="AA73" s="46"/>
      <c r="AB73" s="46"/>
      <c r="AC73" s="46"/>
      <c r="AD73" s="46"/>
      <c r="AE73" s="46"/>
      <c r="AF73" s="46"/>
      <c r="AG73" s="46"/>
      <c r="AH73" s="46"/>
      <c r="AI73" s="46"/>
      <c r="AJ73" s="46"/>
      <c r="AK73" s="46"/>
      <c r="AL73" s="46"/>
      <c r="AM73" s="46"/>
      <c r="AN73" s="46"/>
      <c r="AO73" s="46"/>
      <c r="AP73" s="46"/>
      <c r="AQ73" s="46"/>
      <c r="AR73" s="46"/>
      <c r="AS73" s="46"/>
      <c r="AT73" s="46"/>
      <c r="AU73" s="46"/>
      <c r="AV73" s="46"/>
      <c r="AW73" s="46"/>
      <c r="AX73" s="46"/>
      <c r="AY73" s="46"/>
      <c r="AZ73" s="46"/>
      <c r="BA73" s="46"/>
      <c r="BB73" s="46"/>
      <c r="BC73" s="46"/>
      <c r="BD73" s="46"/>
      <c r="BE73" s="46"/>
      <c r="BF73" s="46"/>
      <c r="BG73" s="46"/>
      <c r="BH73" s="46"/>
      <c r="BI73" s="46"/>
      <c r="BJ73" s="46"/>
      <c r="BK73" s="46"/>
      <c r="BL73" s="46"/>
      <c r="BM73" s="46"/>
      <c r="BN73" s="46"/>
      <c r="BO73" s="46"/>
      <c r="BP73" s="46"/>
      <c r="BQ73" s="46"/>
      <c r="BR73" s="46"/>
      <c r="BS73" s="46"/>
      <c r="BT73" s="46"/>
      <c r="BU73" s="46"/>
      <c r="BV73" s="46"/>
      <c r="BW73" s="46"/>
      <c r="BX73" s="46"/>
      <c r="BY73" s="46"/>
      <c r="BZ73" s="46"/>
      <c r="CA73" s="46"/>
      <c r="CB73" s="46"/>
      <c r="CC73" s="46"/>
      <c r="CD73" s="46"/>
      <c r="CE73" s="46"/>
      <c r="CF73" s="46"/>
      <c r="CG73" s="46"/>
      <c r="CH73" s="46"/>
      <c r="CI73" s="46"/>
      <c r="CJ73" s="46"/>
      <c r="CK73" s="46"/>
      <c r="CL73" s="46"/>
      <c r="CM73" s="46"/>
      <c r="CN73" s="46"/>
      <c r="CO73" s="46"/>
      <c r="CP73" s="46"/>
      <c r="CQ73" s="46"/>
      <c r="CR73" s="46"/>
      <c r="CS73" s="46"/>
      <c r="CT73" s="46"/>
      <c r="CU73" s="46"/>
      <c r="CV73" s="46"/>
      <c r="CW73" s="46"/>
      <c r="CX73" s="46"/>
      <c r="CY73" s="46"/>
      <c r="CZ73" s="46"/>
      <c r="DA73" s="46"/>
      <c r="DB73" s="46"/>
      <c r="DC73" s="46"/>
      <c r="DD73" s="46"/>
      <c r="DE73" s="46"/>
      <c r="DF73" s="46"/>
      <c r="DG73" s="46"/>
      <c r="DH73" s="46"/>
      <c r="DI73" s="46"/>
      <c r="DJ73" s="46"/>
      <c r="DK73" s="46"/>
      <c r="DL73" s="46"/>
      <c r="DM73" s="46"/>
      <c r="DN73" s="46"/>
      <c r="DO73" s="46"/>
      <c r="DP73" s="46"/>
      <c r="DQ73" s="46"/>
      <c r="DR73" s="46"/>
      <c r="DS73" s="46"/>
      <c r="DT73" s="46"/>
    </row>
    <row r="74" spans="1:124" s="34" customFormat="1">
      <c r="A74" s="44" t="s">
        <v>107</v>
      </c>
      <c r="H74" s="35">
        <v>1.8623460576039183E-2</v>
      </c>
      <c r="I74" s="35">
        <v>1.2556322727957071E-2</v>
      </c>
      <c r="J74" s="35">
        <v>2.4690598424121295E-2</v>
      </c>
      <c r="K74" s="34" t="s">
        <v>106</v>
      </c>
      <c r="L74" s="34" t="s">
        <v>106</v>
      </c>
      <c r="M74" s="34" t="s">
        <v>106</v>
      </c>
      <c r="N74" s="34" t="s">
        <v>106</v>
      </c>
      <c r="O74" s="34" t="s">
        <v>106</v>
      </c>
      <c r="P74" s="34" t="s">
        <v>106</v>
      </c>
      <c r="Q74" s="34" t="s">
        <v>106</v>
      </c>
      <c r="T74" s="34" t="s">
        <v>45</v>
      </c>
    </row>
    <row r="75" spans="1:124" s="34" customFormat="1">
      <c r="A75" s="44"/>
    </row>
    <row r="76" spans="1:124">
      <c r="A76" s="34" t="s">
        <v>124</v>
      </c>
      <c r="B76" s="34" t="s">
        <v>123</v>
      </c>
    </row>
    <row r="77" spans="1:124">
      <c r="C77" s="38" t="s">
        <v>122</v>
      </c>
      <c r="D77" s="37" t="s">
        <v>9</v>
      </c>
      <c r="E77" s="33">
        <v>60</v>
      </c>
      <c r="F77" s="33">
        <v>14969</v>
      </c>
      <c r="G77" s="33">
        <f t="shared" ref="G77:G91" si="4">E77/F77</f>
        <v>4.0082837864920838E-3</v>
      </c>
      <c r="H77" s="36">
        <v>4.0082837864920838E-3</v>
      </c>
      <c r="I77" s="36">
        <v>2.9960827647980241E-3</v>
      </c>
      <c r="J77" s="36">
        <v>5.0204848081861434E-3</v>
      </c>
    </row>
    <row r="78" spans="1:124">
      <c r="C78" s="43" t="s">
        <v>121</v>
      </c>
      <c r="D78" s="37" t="s">
        <v>9</v>
      </c>
      <c r="E78" s="33">
        <v>2</v>
      </c>
      <c r="F78" s="33">
        <v>98</v>
      </c>
      <c r="G78" s="33">
        <f t="shared" si="4"/>
        <v>2.0408163265306121E-2</v>
      </c>
      <c r="H78" s="36">
        <v>2.0408163265306121E-2</v>
      </c>
      <c r="I78" s="36">
        <v>0</v>
      </c>
      <c r="J78" s="36">
        <v>4.8402331754256726E-2</v>
      </c>
    </row>
    <row r="79" spans="1:124">
      <c r="A79" s="37"/>
      <c r="C79" s="38" t="s">
        <v>120</v>
      </c>
      <c r="D79" s="37" t="s">
        <v>9</v>
      </c>
      <c r="E79" s="33">
        <v>5</v>
      </c>
      <c r="F79" s="33">
        <v>266</v>
      </c>
      <c r="G79" s="33">
        <f t="shared" si="4"/>
        <v>1.8796992481203006E-2</v>
      </c>
      <c r="H79" s="39">
        <v>1.8796992481203006E-2</v>
      </c>
      <c r="I79" s="39">
        <v>2.4762890839276873E-3</v>
      </c>
      <c r="J79" s="39">
        <v>3.5117695878478322E-2</v>
      </c>
    </row>
    <row r="80" spans="1:124">
      <c r="C80" s="41" t="s">
        <v>119</v>
      </c>
      <c r="D80" s="37" t="s">
        <v>9</v>
      </c>
      <c r="E80" s="33">
        <v>49</v>
      </c>
      <c r="F80" s="33">
        <v>734</v>
      </c>
      <c r="G80" s="33">
        <f t="shared" si="4"/>
        <v>6.67574931880109E-2</v>
      </c>
      <c r="H80" s="36">
        <v>6.67574931880109E-2</v>
      </c>
      <c r="I80" s="36">
        <v>4.8700089496593345E-2</v>
      </c>
      <c r="J80" s="36">
        <v>8.4814896879428447E-2</v>
      </c>
    </row>
    <row r="81" spans="1:20">
      <c r="C81" s="41" t="s">
        <v>118</v>
      </c>
      <c r="D81" s="37" t="s">
        <v>9</v>
      </c>
      <c r="E81" s="42">
        <v>2</v>
      </c>
      <c r="F81" s="33">
        <v>284</v>
      </c>
      <c r="G81" s="33">
        <f t="shared" si="4"/>
        <v>7.0422535211267607E-3</v>
      </c>
      <c r="H81" s="36">
        <v>7.0422535211267607E-3</v>
      </c>
      <c r="I81" s="36">
        <v>0</v>
      </c>
      <c r="J81" s="36">
        <v>1.6767891805757464E-2</v>
      </c>
    </row>
    <row r="82" spans="1:20">
      <c r="C82" s="41" t="s">
        <v>117</v>
      </c>
      <c r="D82" s="37" t="s">
        <v>9</v>
      </c>
      <c r="E82" s="33">
        <v>16</v>
      </c>
      <c r="F82" s="33">
        <v>421</v>
      </c>
      <c r="G82" s="33">
        <f t="shared" si="4"/>
        <v>3.800475059382423E-2</v>
      </c>
      <c r="H82" s="36">
        <v>3.800475059382423E-2</v>
      </c>
      <c r="I82" s="36">
        <v>1.973971888343878E-2</v>
      </c>
      <c r="J82" s="36">
        <v>5.6269782304209676E-2</v>
      </c>
    </row>
    <row r="83" spans="1:20">
      <c r="C83" s="41" t="s">
        <v>116</v>
      </c>
      <c r="D83" s="37" t="s">
        <v>9</v>
      </c>
      <c r="E83" s="33">
        <v>22</v>
      </c>
      <c r="F83" s="33">
        <v>2043</v>
      </c>
      <c r="G83" s="33">
        <f t="shared" si="4"/>
        <v>1.0768477728830151E-2</v>
      </c>
      <c r="H83" s="36">
        <v>1.0768477728830151E-2</v>
      </c>
      <c r="I83" s="36">
        <v>6.2929111863766173E-3</v>
      </c>
      <c r="J83" s="36">
        <v>1.5244044271283685E-2</v>
      </c>
    </row>
    <row r="84" spans="1:20">
      <c r="C84" s="41" t="s">
        <v>115</v>
      </c>
      <c r="D84" s="37" t="s">
        <v>9</v>
      </c>
      <c r="E84" s="33">
        <v>4</v>
      </c>
      <c r="F84" s="33">
        <v>313</v>
      </c>
      <c r="G84" s="33">
        <f t="shared" si="4"/>
        <v>1.2779552715654952E-2</v>
      </c>
      <c r="H84" s="36">
        <v>1.2779552715654952E-2</v>
      </c>
      <c r="I84" s="36">
        <v>3.3587368722613406E-4</v>
      </c>
      <c r="J84" s="36">
        <v>2.5223231744083769E-2</v>
      </c>
    </row>
    <row r="85" spans="1:20">
      <c r="C85" s="40" t="s">
        <v>114</v>
      </c>
      <c r="D85" s="37" t="s">
        <v>9</v>
      </c>
      <c r="E85" s="33">
        <v>2</v>
      </c>
      <c r="F85" s="33">
        <v>168</v>
      </c>
      <c r="G85" s="33">
        <f t="shared" si="4"/>
        <v>1.1904761904761904E-2</v>
      </c>
      <c r="H85" s="39">
        <v>1.1904761904761904E-2</v>
      </c>
      <c r="I85" s="36">
        <v>0</v>
      </c>
      <c r="J85" s="36">
        <v>2.8305416814901358E-2</v>
      </c>
    </row>
    <row r="86" spans="1:20">
      <c r="C86" s="38" t="s">
        <v>113</v>
      </c>
      <c r="D86" s="37" t="s">
        <v>9</v>
      </c>
      <c r="E86" s="33">
        <v>4</v>
      </c>
      <c r="F86" s="33">
        <v>429</v>
      </c>
      <c r="G86" s="33">
        <f t="shared" si="4"/>
        <v>9.324009324009324E-3</v>
      </c>
      <c r="H86" s="36">
        <v>9.324009324009324E-3</v>
      </c>
      <c r="I86" s="36">
        <v>2.29179154408201E-4</v>
      </c>
      <c r="J86" s="36">
        <v>1.8418839493610447E-2</v>
      </c>
    </row>
    <row r="87" spans="1:20">
      <c r="C87" s="38" t="s">
        <v>112</v>
      </c>
      <c r="D87" s="37" t="s">
        <v>9</v>
      </c>
      <c r="E87" s="33">
        <v>0</v>
      </c>
      <c r="F87" s="33">
        <v>27</v>
      </c>
      <c r="G87" s="33">
        <f t="shared" si="4"/>
        <v>0</v>
      </c>
      <c r="H87" s="36">
        <v>0</v>
      </c>
      <c r="I87" s="36">
        <v>0</v>
      </c>
      <c r="J87" s="36">
        <v>0.1245590371446358</v>
      </c>
    </row>
    <row r="88" spans="1:20">
      <c r="C88" s="38" t="s">
        <v>111</v>
      </c>
      <c r="D88" s="37" t="s">
        <v>9</v>
      </c>
      <c r="E88" s="33">
        <v>4</v>
      </c>
      <c r="F88" s="33">
        <v>731</v>
      </c>
      <c r="G88" s="33">
        <f t="shared" si="4"/>
        <v>5.4719562243502051E-3</v>
      </c>
      <c r="H88" s="36">
        <v>5.4719562243502051E-3</v>
      </c>
      <c r="I88" s="36">
        <v>1.2413097976536093E-4</v>
      </c>
      <c r="J88" s="36">
        <v>1.0819781468935049E-2</v>
      </c>
    </row>
    <row r="89" spans="1:20">
      <c r="C89" s="38" t="s">
        <v>110</v>
      </c>
      <c r="D89" s="37" t="s">
        <v>9</v>
      </c>
      <c r="E89" s="33">
        <v>1</v>
      </c>
      <c r="F89" s="33">
        <v>271</v>
      </c>
      <c r="G89" s="33">
        <f t="shared" si="4"/>
        <v>3.6900369003690036E-3</v>
      </c>
      <c r="H89" s="36">
        <v>1.3566127409752469E-5</v>
      </c>
      <c r="I89" s="36">
        <v>3.6900369003690036E-3</v>
      </c>
      <c r="J89" s="36">
        <v>0</v>
      </c>
    </row>
    <row r="90" spans="1:20">
      <c r="C90" s="38" t="s">
        <v>109</v>
      </c>
      <c r="D90" s="37" t="s">
        <v>9</v>
      </c>
      <c r="E90" s="33">
        <v>0</v>
      </c>
      <c r="F90" s="33">
        <v>441</v>
      </c>
      <c r="G90" s="33">
        <f t="shared" si="4"/>
        <v>0</v>
      </c>
      <c r="H90" s="36">
        <v>0</v>
      </c>
      <c r="I90" s="36">
        <v>0</v>
      </c>
      <c r="J90" s="36">
        <v>8.6358829749735629E-3</v>
      </c>
    </row>
    <row r="91" spans="1:20">
      <c r="C91" s="38" t="s">
        <v>108</v>
      </c>
      <c r="D91" s="37" t="s">
        <v>9</v>
      </c>
      <c r="E91" s="33">
        <v>2</v>
      </c>
      <c r="F91" s="33">
        <v>72</v>
      </c>
      <c r="G91" s="33">
        <f t="shared" si="4"/>
        <v>2.7777777777777776E-2</v>
      </c>
      <c r="H91" s="36">
        <v>2.7777777777777776E-2</v>
      </c>
      <c r="I91" s="36">
        <v>0</v>
      </c>
      <c r="J91" s="36">
        <v>6.5737353055712683E-2</v>
      </c>
    </row>
    <row r="92" spans="1:20" s="34" customFormat="1">
      <c r="A92" s="34" t="s">
        <v>107</v>
      </c>
      <c r="H92" s="35">
        <v>8.4687286815179549E-3</v>
      </c>
      <c r="I92" s="35">
        <v>5.3485622734081879E-3</v>
      </c>
      <c r="J92" s="35">
        <v>1.1588895089627722E-2</v>
      </c>
      <c r="K92" s="34" t="s">
        <v>106</v>
      </c>
      <c r="L92" s="34" t="s">
        <v>106</v>
      </c>
      <c r="M92" s="34" t="s">
        <v>106</v>
      </c>
      <c r="N92" s="34" t="s">
        <v>106</v>
      </c>
      <c r="O92" s="34" t="s">
        <v>106</v>
      </c>
      <c r="P92" s="34" t="s">
        <v>106</v>
      </c>
      <c r="Q92" s="34" t="s">
        <v>106</v>
      </c>
      <c r="T92" s="34" t="s">
        <v>45</v>
      </c>
    </row>
  </sheetData>
  <phoneticPr fontId="33" type="noConversion"/>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73"/>
  <sheetViews>
    <sheetView tabSelected="1" workbookViewId="0">
      <pane ySplit="2" topLeftCell="A3" activePane="bottomLeft" state="frozen"/>
      <selection activeCell="A59" sqref="A59"/>
      <selection pane="bottomLeft" activeCell="B8" sqref="B8"/>
    </sheetView>
  </sheetViews>
  <sheetFormatPr baseColWidth="10" defaultColWidth="8.83203125" defaultRowHeight="14" x14ac:dyDescent="0"/>
  <cols>
    <col min="1" max="1" width="22.83203125" style="114" customWidth="1"/>
    <col min="2" max="2" width="20.5" style="114" customWidth="1"/>
    <col min="3" max="3" width="46.6640625" style="114" customWidth="1"/>
    <col min="4" max="6" width="7.5" style="115" customWidth="1"/>
    <col min="7" max="7" width="10.5" style="115" customWidth="1"/>
    <col min="8" max="9" width="7.5" style="115" customWidth="1"/>
    <col min="10" max="10" width="8.5" style="115" customWidth="1"/>
    <col min="11" max="12" width="7.5" style="115" customWidth="1"/>
    <col min="13" max="13" width="9.1640625" style="129" customWidth="1"/>
    <col min="14" max="14" width="9.33203125" style="129" customWidth="1"/>
    <col min="15" max="15" width="9" style="129" customWidth="1"/>
    <col min="16" max="16" width="7.33203125" style="114" hidden="1" customWidth="1"/>
    <col min="17" max="21" width="4.33203125" style="114" customWidth="1"/>
    <col min="22" max="22" width="6" style="114" customWidth="1"/>
    <col min="23" max="24" width="4.33203125" style="114" customWidth="1"/>
    <col min="25" max="25" width="35.5" style="114" customWidth="1"/>
    <col min="26" max="26" width="24.6640625" style="114" customWidth="1"/>
    <col min="27" max="27" width="8.83203125" style="114"/>
    <col min="28" max="28" width="16.5" style="114" customWidth="1"/>
    <col min="29" max="29" width="15.5" style="114" customWidth="1"/>
    <col min="30" max="16384" width="8.83203125" style="114"/>
  </cols>
  <sheetData>
    <row r="1" spans="1:29" ht="87.75" customHeight="1" thickBot="1"/>
    <row r="2" spans="1:29" ht="106">
      <c r="A2" s="128" t="s">
        <v>216</v>
      </c>
      <c r="B2" s="124" t="s">
        <v>215</v>
      </c>
      <c r="C2" s="124" t="s">
        <v>103</v>
      </c>
      <c r="D2" s="127" t="s">
        <v>102</v>
      </c>
      <c r="E2" s="127" t="s">
        <v>214</v>
      </c>
      <c r="F2" s="127" t="s">
        <v>213</v>
      </c>
      <c r="G2" s="127" t="s">
        <v>212</v>
      </c>
      <c r="H2" s="127" t="s">
        <v>211</v>
      </c>
      <c r="I2" s="127" t="s">
        <v>210</v>
      </c>
      <c r="J2" s="127" t="s">
        <v>209</v>
      </c>
      <c r="K2" s="177" t="s">
        <v>208</v>
      </c>
      <c r="L2" s="176" t="s">
        <v>207</v>
      </c>
      <c r="M2" s="176" t="s">
        <v>206</v>
      </c>
      <c r="N2" s="176" t="s">
        <v>205</v>
      </c>
      <c r="O2" s="176" t="s">
        <v>1022</v>
      </c>
      <c r="P2" s="124" t="s">
        <v>204</v>
      </c>
      <c r="Q2" s="126" t="s">
        <v>100</v>
      </c>
      <c r="R2" s="126" t="s">
        <v>99</v>
      </c>
      <c r="S2" s="126" t="s">
        <v>98</v>
      </c>
      <c r="T2" s="126" t="s">
        <v>97</v>
      </c>
      <c r="U2" s="126" t="s">
        <v>96</v>
      </c>
      <c r="V2" s="126" t="s">
        <v>95</v>
      </c>
      <c r="W2" s="126" t="s">
        <v>94</v>
      </c>
      <c r="X2" s="125" t="s">
        <v>93</v>
      </c>
      <c r="Y2" s="124" t="s">
        <v>92</v>
      </c>
      <c r="Z2" s="123" t="s">
        <v>91</v>
      </c>
      <c r="AB2" s="114" t="s">
        <v>203</v>
      </c>
      <c r="AC2" s="114" t="s">
        <v>202</v>
      </c>
    </row>
    <row r="3" spans="1:29" ht="19.5" customHeight="1">
      <c r="A3" s="122" t="s">
        <v>957</v>
      </c>
      <c r="B3" s="119" t="s">
        <v>977</v>
      </c>
      <c r="C3" s="164" t="s">
        <v>1021</v>
      </c>
      <c r="D3" s="120" t="s">
        <v>919</v>
      </c>
      <c r="E3" s="160">
        <v>214</v>
      </c>
      <c r="F3" s="160">
        <v>2632</v>
      </c>
      <c r="G3" s="158">
        <f>E3/F3</f>
        <v>8.1306990881458971E-2</v>
      </c>
      <c r="H3" s="160">
        <v>382</v>
      </c>
      <c r="I3" s="160">
        <v>9420</v>
      </c>
      <c r="J3" s="158">
        <f>H3/I3</f>
        <v>4.0552016985138002E-2</v>
      </c>
      <c r="K3" s="159">
        <f>(E3*(F3-E3)/F3^3+H3*(I3-H3)/I3^3)^0.5</f>
        <v>5.7017817235450194E-3</v>
      </c>
      <c r="L3" s="158">
        <f>(E3/F3)-(H3/I3)</f>
        <v>4.0754973896320969E-2</v>
      </c>
      <c r="M3" s="158">
        <f>L3-(1.96*K3)</f>
        <v>2.9579481718172731E-2</v>
      </c>
      <c r="N3" s="158">
        <f>L3+(1.96*K3)</f>
        <v>5.1930466074469203E-2</v>
      </c>
      <c r="O3" s="157"/>
      <c r="P3" s="119" t="s">
        <v>939</v>
      </c>
      <c r="Q3" s="119"/>
      <c r="R3" s="119"/>
      <c r="S3" s="119"/>
      <c r="T3" s="119"/>
      <c r="U3" s="119"/>
      <c r="V3" s="119"/>
      <c r="W3" s="119"/>
      <c r="X3" s="119"/>
      <c r="Y3" s="119" t="s">
        <v>189</v>
      </c>
      <c r="Z3" s="119"/>
      <c r="AB3" s="114" t="s">
        <v>1020</v>
      </c>
      <c r="AC3" s="114" t="s">
        <v>956</v>
      </c>
    </row>
    <row r="4" spans="1:29" ht="18" customHeight="1">
      <c r="A4" s="121" t="s">
        <v>1019</v>
      </c>
      <c r="B4" s="119"/>
      <c r="C4" s="164" t="s">
        <v>1018</v>
      </c>
      <c r="D4" s="120" t="s">
        <v>919</v>
      </c>
      <c r="E4" s="160">
        <v>14</v>
      </c>
      <c r="F4" s="160">
        <v>8502</v>
      </c>
      <c r="G4" s="158">
        <f>E4/F4</f>
        <v>1.6466713714420136E-3</v>
      </c>
      <c r="H4" s="160">
        <v>30</v>
      </c>
      <c r="I4" s="160">
        <v>25283</v>
      </c>
      <c r="J4" s="158">
        <f>H4/I4</f>
        <v>1.186568049677649E-3</v>
      </c>
      <c r="K4" s="159">
        <f>(E4*(F4-E4)/F4^3+H4*(I4-H4)/I4^3)^0.5</f>
        <v>4.9014009655463746E-4</v>
      </c>
      <c r="L4" s="158">
        <f>(E4/F4)-(H4/I4)</f>
        <v>4.6010332176436462E-4</v>
      </c>
      <c r="M4" s="158">
        <f>L4-(1.96*K4)</f>
        <v>-5.0057126748272477E-4</v>
      </c>
      <c r="N4" s="158">
        <f>L4+(1.96*K4)</f>
        <v>1.420777911011454E-3</v>
      </c>
      <c r="O4" s="157"/>
      <c r="P4" s="119" t="s">
        <v>955</v>
      </c>
      <c r="Q4" s="119"/>
      <c r="R4" s="119"/>
      <c r="S4" s="119"/>
      <c r="T4" s="119"/>
      <c r="U4" s="119"/>
      <c r="V4" s="119"/>
      <c r="W4" s="119"/>
      <c r="X4" s="119"/>
      <c r="Y4" s="119" t="s">
        <v>1017</v>
      </c>
      <c r="Z4" s="119"/>
      <c r="AB4" s="114" t="s">
        <v>1016</v>
      </c>
      <c r="AC4" s="114" t="s">
        <v>199</v>
      </c>
    </row>
    <row r="5" spans="1:29">
      <c r="A5" s="121" t="s">
        <v>1015</v>
      </c>
      <c r="B5" s="119"/>
      <c r="C5" s="164" t="s">
        <v>1014</v>
      </c>
      <c r="D5" s="120"/>
      <c r="E5" s="160">
        <v>73</v>
      </c>
      <c r="F5" s="160">
        <v>8502</v>
      </c>
      <c r="G5" s="158">
        <f>E5/F5</f>
        <v>8.5862150082333562E-3</v>
      </c>
      <c r="H5" s="160">
        <v>215</v>
      </c>
      <c r="I5" s="160">
        <v>25283</v>
      </c>
      <c r="J5" s="158">
        <f>H5/I5</f>
        <v>8.5037376893564842E-3</v>
      </c>
      <c r="K5" s="159">
        <f>(E5*(F5-E5)/F5^3+H5*(I5-H5)/I5^3)^0.5</f>
        <v>1.1552990967224003E-3</v>
      </c>
      <c r="L5" s="158">
        <f>(E5/F5)-(H5/I5)</f>
        <v>8.2477318876872027E-5</v>
      </c>
      <c r="M5" s="158">
        <f>L5-(1.96*K5)</f>
        <v>-2.1819089106990324E-3</v>
      </c>
      <c r="N5" s="158">
        <f>L5+(1.96*K5)</f>
        <v>2.3468635484527765E-3</v>
      </c>
      <c r="O5" s="157"/>
      <c r="P5" s="119"/>
      <c r="Q5" s="119"/>
      <c r="R5" s="119"/>
      <c r="S5" s="119"/>
      <c r="T5" s="119"/>
      <c r="U5" s="119"/>
      <c r="V5" s="119"/>
      <c r="W5" s="119"/>
      <c r="X5" s="119"/>
      <c r="Y5" s="119" t="s">
        <v>997</v>
      </c>
      <c r="Z5" s="119"/>
      <c r="AB5" s="114" t="s">
        <v>1013</v>
      </c>
      <c r="AC5" s="114" t="s">
        <v>953</v>
      </c>
    </row>
    <row r="6" spans="1:29" ht="20.25" customHeight="1">
      <c r="A6" s="121"/>
      <c r="B6" s="119"/>
      <c r="C6" s="161" t="s">
        <v>959</v>
      </c>
      <c r="D6" s="120" t="s">
        <v>201</v>
      </c>
      <c r="E6" s="160"/>
      <c r="F6" s="160"/>
      <c r="G6" s="160"/>
      <c r="H6" s="160"/>
      <c r="I6" s="160"/>
      <c r="J6" s="160"/>
      <c r="K6" s="159">
        <v>5.7017817235450194E-3</v>
      </c>
      <c r="L6" s="158">
        <v>4.0754973896320969E-2</v>
      </c>
      <c r="M6" s="158">
        <v>2.9579481718172731E-2</v>
      </c>
      <c r="N6" s="158">
        <v>5.1930466074469203E-2</v>
      </c>
      <c r="O6" s="157" t="s">
        <v>183</v>
      </c>
      <c r="P6" s="119" t="s">
        <v>939</v>
      </c>
      <c r="Q6" s="119" t="s">
        <v>182</v>
      </c>
      <c r="R6" s="119" t="s">
        <v>183</v>
      </c>
      <c r="S6" s="119" t="s">
        <v>182</v>
      </c>
      <c r="T6" s="119" t="s">
        <v>182</v>
      </c>
      <c r="U6" s="119" t="s">
        <v>183</v>
      </c>
      <c r="V6" s="119" t="s">
        <v>182</v>
      </c>
      <c r="W6" s="119" t="s">
        <v>183</v>
      </c>
      <c r="X6" s="119" t="s">
        <v>182</v>
      </c>
      <c r="Y6" s="119"/>
      <c r="Z6" s="119" t="s">
        <v>199</v>
      </c>
    </row>
    <row r="7" spans="1:29" s="165" customFormat="1" ht="15.75" customHeight="1">
      <c r="A7" s="173" t="s">
        <v>952</v>
      </c>
      <c r="B7" s="166" t="s">
        <v>977</v>
      </c>
      <c r="C7" s="175" t="s">
        <v>991</v>
      </c>
      <c r="D7" s="171" t="s">
        <v>919</v>
      </c>
      <c r="E7" s="170">
        <v>97</v>
      </c>
      <c r="F7" s="170">
        <f>97+3895</f>
        <v>3992</v>
      </c>
      <c r="G7" s="168">
        <f t="shared" ref="G7:G12" si="0">E7/F7</f>
        <v>2.4298597194388778E-2</v>
      </c>
      <c r="H7" s="170">
        <v>176</v>
      </c>
      <c r="I7" s="170">
        <f>176+27308</f>
        <v>27484</v>
      </c>
      <c r="J7" s="168">
        <f t="shared" ref="J7:J12" si="1">H7/I7</f>
        <v>6.4037258041042058E-3</v>
      </c>
      <c r="K7" s="169">
        <f t="shared" ref="K7:K12" si="2">(E7*(F7-E7)/F7^3+H7*(I7-H7)/I7^3)^0.5</f>
        <v>2.4840346107466078E-3</v>
      </c>
      <c r="L7" s="168">
        <f t="shared" ref="L7:L12" si="3">(E7/F7)-(H7/I7)</f>
        <v>1.7894871390284572E-2</v>
      </c>
      <c r="M7" s="168">
        <f t="shared" ref="M7:M12" si="4">L7-(1.96*K7)</f>
        <v>1.3026163553221221E-2</v>
      </c>
      <c r="N7" s="168">
        <f t="shared" ref="N7:N12" si="5">L7+(1.96*K7)</f>
        <v>2.2763579227347924E-2</v>
      </c>
      <c r="O7" s="167"/>
      <c r="P7" s="166" t="s">
        <v>938</v>
      </c>
      <c r="Q7" s="166"/>
      <c r="R7" s="166"/>
      <c r="S7" s="166"/>
      <c r="T7" s="166"/>
      <c r="U7" s="166"/>
      <c r="V7" s="166"/>
      <c r="W7" s="166"/>
      <c r="X7" s="166"/>
      <c r="Y7" s="166"/>
      <c r="Z7" s="166"/>
      <c r="AB7" s="165" t="s">
        <v>951</v>
      </c>
    </row>
    <row r="8" spans="1:29" s="165" customFormat="1" ht="15.75" customHeight="1">
      <c r="A8" s="173"/>
      <c r="B8" s="166"/>
      <c r="C8" s="175" t="s">
        <v>1012</v>
      </c>
      <c r="D8" s="171" t="s">
        <v>919</v>
      </c>
      <c r="E8" s="170">
        <v>37</v>
      </c>
      <c r="F8" s="170">
        <f>37+1559</f>
        <v>1596</v>
      </c>
      <c r="G8" s="168">
        <f t="shared" si="0"/>
        <v>2.3182957393483708E-2</v>
      </c>
      <c r="H8" s="170">
        <v>229</v>
      </c>
      <c r="I8" s="170">
        <f>229+29467</f>
        <v>29696</v>
      </c>
      <c r="J8" s="168">
        <f t="shared" si="1"/>
        <v>7.7114762931034479E-3</v>
      </c>
      <c r="K8" s="169">
        <f t="shared" si="2"/>
        <v>3.8008673787598948E-3</v>
      </c>
      <c r="L8" s="168">
        <f t="shared" si="3"/>
        <v>1.547148110038026E-2</v>
      </c>
      <c r="M8" s="168">
        <f t="shared" si="4"/>
        <v>8.0217810380108674E-3</v>
      </c>
      <c r="N8" s="168">
        <f t="shared" si="5"/>
        <v>2.2921181162749653E-2</v>
      </c>
      <c r="O8" s="167"/>
      <c r="P8" s="166" t="s">
        <v>954</v>
      </c>
      <c r="Q8" s="166"/>
      <c r="R8" s="166"/>
      <c r="S8" s="166"/>
      <c r="T8" s="166"/>
      <c r="U8" s="166"/>
      <c r="V8" s="166"/>
      <c r="W8" s="166"/>
      <c r="X8" s="166"/>
      <c r="Y8" s="166"/>
      <c r="Z8" s="166"/>
    </row>
    <row r="9" spans="1:29" s="165" customFormat="1" ht="16.5" customHeight="1">
      <c r="A9" s="173"/>
      <c r="B9" s="166"/>
      <c r="C9" s="175" t="s">
        <v>920</v>
      </c>
      <c r="D9" s="171" t="s">
        <v>919</v>
      </c>
      <c r="E9" s="170">
        <v>28</v>
      </c>
      <c r="F9" s="170">
        <v>245</v>
      </c>
      <c r="G9" s="168">
        <f t="shared" si="0"/>
        <v>0.11428571428571428</v>
      </c>
      <c r="H9" s="170">
        <v>48</v>
      </c>
      <c r="I9" s="170">
        <v>976</v>
      </c>
      <c r="J9" s="168">
        <f t="shared" si="1"/>
        <v>4.9180327868852458E-2</v>
      </c>
      <c r="K9" s="169">
        <f t="shared" si="2"/>
        <v>2.1472603056938783E-2</v>
      </c>
      <c r="L9" s="168">
        <f t="shared" si="3"/>
        <v>6.5105386416861824E-2</v>
      </c>
      <c r="M9" s="168">
        <f t="shared" si="4"/>
        <v>2.3019084425261807E-2</v>
      </c>
      <c r="N9" s="168">
        <f t="shared" si="5"/>
        <v>0.10719168840846184</v>
      </c>
      <c r="O9" s="167"/>
      <c r="P9" s="166" t="s">
        <v>935</v>
      </c>
      <c r="Q9" s="166"/>
      <c r="R9" s="166"/>
      <c r="S9" s="166"/>
      <c r="T9" s="166"/>
      <c r="U9" s="166"/>
      <c r="V9" s="166"/>
      <c r="W9" s="166"/>
      <c r="X9" s="166"/>
      <c r="Y9" s="166" t="s">
        <v>1011</v>
      </c>
      <c r="Z9" s="166"/>
    </row>
    <row r="10" spans="1:29" s="165" customFormat="1" ht="17.5" customHeight="1">
      <c r="A10" s="173"/>
      <c r="B10" s="166"/>
      <c r="C10" s="175" t="s">
        <v>1010</v>
      </c>
      <c r="D10" s="171" t="s">
        <v>185</v>
      </c>
      <c r="E10" s="170">
        <v>27</v>
      </c>
      <c r="F10" s="170">
        <v>271</v>
      </c>
      <c r="G10" s="168">
        <f t="shared" si="0"/>
        <v>9.9630996309963096E-2</v>
      </c>
      <c r="H10" s="170">
        <v>49</v>
      </c>
      <c r="I10" s="170">
        <v>1716</v>
      </c>
      <c r="J10" s="168">
        <f t="shared" si="1"/>
        <v>2.8554778554778556E-2</v>
      </c>
      <c r="K10" s="169">
        <f t="shared" si="2"/>
        <v>1.8632730936827248E-2</v>
      </c>
      <c r="L10" s="168">
        <f t="shared" si="3"/>
        <v>7.1076217755184537E-2</v>
      </c>
      <c r="M10" s="168">
        <f t="shared" si="4"/>
        <v>3.4556065119003131E-2</v>
      </c>
      <c r="N10" s="168">
        <f t="shared" si="5"/>
        <v>0.10759637039136594</v>
      </c>
      <c r="O10" s="167"/>
      <c r="P10" s="166"/>
      <c r="Q10" s="166"/>
      <c r="R10" s="166"/>
      <c r="S10" s="166"/>
      <c r="T10" s="166"/>
      <c r="U10" s="166"/>
      <c r="V10" s="166"/>
      <c r="W10" s="166"/>
      <c r="X10" s="166"/>
      <c r="Y10" s="166" t="s">
        <v>984</v>
      </c>
      <c r="Z10" s="166"/>
    </row>
    <row r="11" spans="1:29" s="165" customFormat="1" ht="12.75" customHeight="1">
      <c r="A11" s="173"/>
      <c r="B11" s="166"/>
      <c r="C11" s="175" t="s">
        <v>1009</v>
      </c>
      <c r="D11" s="171" t="s">
        <v>919</v>
      </c>
      <c r="E11" s="170">
        <v>77</v>
      </c>
      <c r="F11" s="170">
        <f>77+1505</f>
        <v>1582</v>
      </c>
      <c r="G11" s="168">
        <f t="shared" si="0"/>
        <v>4.8672566371681415E-2</v>
      </c>
      <c r="H11" s="170">
        <v>82</v>
      </c>
      <c r="I11" s="170">
        <f>82+2202</f>
        <v>2284</v>
      </c>
      <c r="J11" s="168">
        <f t="shared" si="1"/>
        <v>3.5901926444833622E-2</v>
      </c>
      <c r="K11" s="169">
        <f t="shared" si="2"/>
        <v>6.6650984461519933E-3</v>
      </c>
      <c r="L11" s="168">
        <f t="shared" si="3"/>
        <v>1.2770639926847793E-2</v>
      </c>
      <c r="M11" s="168">
        <f t="shared" si="4"/>
        <v>-2.9295302761011416E-4</v>
      </c>
      <c r="N11" s="168">
        <f t="shared" si="5"/>
        <v>2.5834232881305701E-2</v>
      </c>
      <c r="O11" s="167"/>
      <c r="P11" s="166" t="s">
        <v>937</v>
      </c>
      <c r="Q11" s="166"/>
      <c r="R11" s="166"/>
      <c r="S11" s="166"/>
      <c r="T11" s="166"/>
      <c r="U11" s="166"/>
      <c r="V11" s="166"/>
      <c r="W11" s="166"/>
      <c r="X11" s="166"/>
      <c r="Y11" s="166" t="s">
        <v>936</v>
      </c>
      <c r="Z11" s="166" t="s">
        <v>1008</v>
      </c>
    </row>
    <row r="12" spans="1:29" s="165" customFormat="1" ht="17.25" customHeight="1">
      <c r="A12" s="173"/>
      <c r="B12" s="166"/>
      <c r="C12" s="175" t="s">
        <v>923</v>
      </c>
      <c r="D12" s="171" t="s">
        <v>921</v>
      </c>
      <c r="E12" s="170">
        <v>33.119999999999997</v>
      </c>
      <c r="F12" s="170">
        <v>201.20000000000002</v>
      </c>
      <c r="G12" s="168">
        <f t="shared" si="0"/>
        <v>0.16461232604373754</v>
      </c>
      <c r="H12" s="170">
        <v>104.88</v>
      </c>
      <c r="I12" s="170">
        <v>1464.8000000000002</v>
      </c>
      <c r="J12" s="168">
        <f t="shared" si="1"/>
        <v>7.1600218459857992E-2</v>
      </c>
      <c r="K12" s="169">
        <f t="shared" si="2"/>
        <v>2.6997321672542676E-2</v>
      </c>
      <c r="L12" s="168">
        <f t="shared" si="3"/>
        <v>9.3012107583879552E-2</v>
      </c>
      <c r="M12" s="168">
        <f t="shared" si="4"/>
        <v>4.009735710569591E-2</v>
      </c>
      <c r="N12" s="168">
        <f t="shared" si="5"/>
        <v>0.14592685806206318</v>
      </c>
      <c r="O12" s="167"/>
      <c r="P12" s="166" t="s">
        <v>934</v>
      </c>
      <c r="Q12" s="166"/>
      <c r="R12" s="166"/>
      <c r="S12" s="166"/>
      <c r="T12" s="166"/>
      <c r="U12" s="166"/>
      <c r="V12" s="166"/>
      <c r="W12" s="166"/>
      <c r="X12" s="166"/>
      <c r="Y12" s="174" t="s">
        <v>1007</v>
      </c>
      <c r="Z12" s="166"/>
    </row>
    <row r="13" spans="1:29" s="165" customFormat="1" ht="17.25" customHeight="1">
      <c r="A13" s="173"/>
      <c r="B13" s="166"/>
      <c r="C13" s="172" t="s">
        <v>1006</v>
      </c>
      <c r="D13" s="171" t="s">
        <v>201</v>
      </c>
      <c r="E13" s="170"/>
      <c r="F13" s="170"/>
      <c r="G13" s="168"/>
      <c r="H13" s="170"/>
      <c r="I13" s="170"/>
      <c r="J13" s="168"/>
      <c r="K13" s="169"/>
      <c r="L13" s="168">
        <v>7.1076217755184537E-2</v>
      </c>
      <c r="M13" s="168">
        <v>3.4556065119003131E-2</v>
      </c>
      <c r="N13" s="168">
        <v>0.10759637039136594</v>
      </c>
      <c r="O13" s="167" t="s">
        <v>183</v>
      </c>
      <c r="P13" s="166"/>
      <c r="Q13" s="166"/>
      <c r="R13" s="166"/>
      <c r="S13" s="166"/>
      <c r="T13" s="166"/>
      <c r="U13" s="166"/>
      <c r="V13" s="166"/>
      <c r="W13" s="166"/>
      <c r="X13" s="166"/>
      <c r="Y13" s="174"/>
      <c r="Z13" s="166"/>
    </row>
    <row r="14" spans="1:29" s="165" customFormat="1">
      <c r="A14" s="173"/>
      <c r="B14" s="166"/>
      <c r="C14" s="172" t="s">
        <v>1005</v>
      </c>
      <c r="D14" s="171" t="s">
        <v>988</v>
      </c>
      <c r="E14" s="170"/>
      <c r="F14" s="170"/>
      <c r="G14" s="170"/>
      <c r="H14" s="170"/>
      <c r="I14" s="170"/>
      <c r="J14" s="170"/>
      <c r="K14" s="169"/>
      <c r="L14" s="168">
        <v>2.9969639266323161E-2</v>
      </c>
      <c r="M14" s="168">
        <v>1.1004749829202375E-2</v>
      </c>
      <c r="N14" s="168">
        <v>4.8934528703443947E-2</v>
      </c>
      <c r="O14" s="167">
        <v>0.77</v>
      </c>
      <c r="P14" s="166"/>
      <c r="Q14" s="166" t="s">
        <v>182</v>
      </c>
      <c r="R14" s="166" t="s">
        <v>182</v>
      </c>
      <c r="S14" s="166" t="s">
        <v>182</v>
      </c>
      <c r="T14" s="166" t="s">
        <v>182</v>
      </c>
      <c r="U14" s="166" t="s">
        <v>182</v>
      </c>
      <c r="V14" s="166" t="s">
        <v>182</v>
      </c>
      <c r="W14" s="166" t="s">
        <v>182</v>
      </c>
      <c r="X14" s="166" t="s">
        <v>182</v>
      </c>
      <c r="Y14" s="166"/>
      <c r="Z14" s="166" t="s">
        <v>924</v>
      </c>
    </row>
    <row r="15" spans="1:29" ht="19.5" customHeight="1">
      <c r="A15" s="118" t="s">
        <v>933</v>
      </c>
      <c r="B15" s="116" t="s">
        <v>977</v>
      </c>
      <c r="C15" s="156" t="s">
        <v>1004</v>
      </c>
      <c r="D15" s="117" t="s">
        <v>919</v>
      </c>
      <c r="E15" s="152">
        <v>20</v>
      </c>
      <c r="F15" s="152">
        <f>20+521</f>
        <v>541</v>
      </c>
      <c r="G15" s="150">
        <f>E15/F15</f>
        <v>3.6968576709796676E-2</v>
      </c>
      <c r="H15" s="152">
        <v>60</v>
      </c>
      <c r="I15" s="152">
        <f>60+9697</f>
        <v>9757</v>
      </c>
      <c r="J15" s="150">
        <f>H15/I15</f>
        <v>6.1494311776160706E-3</v>
      </c>
      <c r="K15" s="151">
        <f>(E15*(F15-E15)/F15^3+H15*(I15-H15)/I15^3)^0.5</f>
        <v>8.1507032308611761E-3</v>
      </c>
      <c r="L15" s="150">
        <f>(E15/F15)-(H15/I15)</f>
        <v>3.0819145532180604E-2</v>
      </c>
      <c r="M15" s="150">
        <f>L15-(1.96*K15)</f>
        <v>1.4843767199692701E-2</v>
      </c>
      <c r="N15" s="150">
        <f>L15+(1.96*K15)</f>
        <v>4.6794523864668508E-2</v>
      </c>
      <c r="O15" s="154"/>
      <c r="P15" s="162" t="s">
        <v>950</v>
      </c>
      <c r="Q15" s="116"/>
      <c r="R15" s="116"/>
      <c r="S15" s="116"/>
      <c r="T15" s="116"/>
      <c r="U15" s="116"/>
      <c r="V15" s="116"/>
      <c r="W15" s="116"/>
      <c r="X15" s="116"/>
      <c r="Y15" s="116" t="s">
        <v>997</v>
      </c>
      <c r="Z15" s="116"/>
    </row>
    <row r="16" spans="1:29" ht="19.5" customHeight="1">
      <c r="A16" s="118"/>
      <c r="B16" s="116"/>
      <c r="C16" s="156" t="s">
        <v>1003</v>
      </c>
      <c r="D16" s="117" t="s">
        <v>185</v>
      </c>
      <c r="E16" s="152">
        <v>139</v>
      </c>
      <c r="F16" s="152">
        <f>139+5606</f>
        <v>5745</v>
      </c>
      <c r="G16" s="150">
        <f>E16/F16</f>
        <v>2.4194952132288946E-2</v>
      </c>
      <c r="H16" s="152">
        <v>102</v>
      </c>
      <c r="I16" s="152">
        <f>102+24548</f>
        <v>24650</v>
      </c>
      <c r="J16" s="150">
        <f>H16/I16</f>
        <v>4.1379310344827587E-3</v>
      </c>
      <c r="K16" s="151">
        <f>(E16*(F16-E16)/F16^3+H16*(I16-H16)/I16^3)^0.5</f>
        <v>2.0680319447863352E-3</v>
      </c>
      <c r="L16" s="150">
        <f>(E16/F16)-(H16/I16)</f>
        <v>2.0057021097806188E-2</v>
      </c>
      <c r="M16" s="150">
        <f>L16-(1.96*K16)</f>
        <v>1.6003678486024971E-2</v>
      </c>
      <c r="N16" s="150">
        <f>L16+(1.96*K16)</f>
        <v>2.4110363709587405E-2</v>
      </c>
      <c r="O16" s="154"/>
      <c r="P16" s="116"/>
      <c r="Q16" s="116"/>
      <c r="R16" s="116"/>
      <c r="S16" s="116"/>
      <c r="T16" s="116"/>
      <c r="U16" s="116"/>
      <c r="V16" s="116"/>
      <c r="W16" s="116"/>
      <c r="X16" s="116"/>
      <c r="Y16" s="116" t="s">
        <v>997</v>
      </c>
      <c r="Z16" s="116"/>
    </row>
    <row r="17" spans="1:26" ht="20" customHeight="1">
      <c r="A17" s="118"/>
      <c r="B17" s="116"/>
      <c r="C17" s="156" t="s">
        <v>928</v>
      </c>
      <c r="D17" s="117" t="s">
        <v>919</v>
      </c>
      <c r="E17" s="152">
        <v>46</v>
      </c>
      <c r="F17" s="152">
        <f>46+1221</f>
        <v>1267</v>
      </c>
      <c r="G17" s="150">
        <f>E17/F17</f>
        <v>3.6306235201262825E-2</v>
      </c>
      <c r="H17" s="152">
        <v>80</v>
      </c>
      <c r="I17" s="152">
        <f>80+2046</f>
        <v>2126</v>
      </c>
      <c r="J17" s="150">
        <f>H17/I17</f>
        <v>3.7629350893697081E-2</v>
      </c>
      <c r="K17" s="151">
        <f>(E17*(F17-E17)/F17^3+H17*(I17-H17)/I17^3)^0.5</f>
        <v>6.6819523586803525E-3</v>
      </c>
      <c r="L17" s="150">
        <f>(E17/F17)-(H17/I17)</f>
        <v>-1.3231156924342555E-3</v>
      </c>
      <c r="M17" s="150">
        <f>L17-(1.96*K17)</f>
        <v>-1.4419742315447745E-2</v>
      </c>
      <c r="N17" s="150">
        <f>L17+(1.96*K17)</f>
        <v>1.1773510930579234E-2</v>
      </c>
      <c r="O17" s="154"/>
      <c r="P17" s="116" t="s">
        <v>1002</v>
      </c>
      <c r="Q17" s="116"/>
      <c r="R17" s="116"/>
      <c r="S17" s="116"/>
      <c r="T17" s="116"/>
      <c r="U17" s="116"/>
      <c r="V17" s="116"/>
      <c r="W17" s="116"/>
      <c r="X17" s="116"/>
      <c r="Y17" s="116"/>
      <c r="Z17" s="116"/>
    </row>
    <row r="18" spans="1:26">
      <c r="A18" s="118"/>
      <c r="B18" s="116"/>
      <c r="C18" s="156" t="s">
        <v>986</v>
      </c>
      <c r="D18" s="117" t="s">
        <v>185</v>
      </c>
      <c r="E18" s="152">
        <v>58</v>
      </c>
      <c r="F18" s="152">
        <v>601</v>
      </c>
      <c r="G18" s="150">
        <f>E18/F18</f>
        <v>9.6505823627287851E-2</v>
      </c>
      <c r="H18" s="152">
        <v>15</v>
      </c>
      <c r="I18" s="152">
        <v>411</v>
      </c>
      <c r="J18" s="150">
        <f>H18/I18</f>
        <v>3.6496350364963501E-2</v>
      </c>
      <c r="K18" s="151">
        <f>(E18*(F18-E18)/F18^3+H18*(I18-H18)/I18^3)^0.5</f>
        <v>1.5186738331489031E-2</v>
      </c>
      <c r="L18" s="150">
        <f>(E18/F18)-(H18/I18)</f>
        <v>6.000947326232435E-2</v>
      </c>
      <c r="M18" s="150">
        <f>L18-(1.96*K18)</f>
        <v>3.024346613260585E-2</v>
      </c>
      <c r="N18" s="150">
        <f>L18+(1.96*K18)</f>
        <v>8.9775480392042847E-2</v>
      </c>
      <c r="O18" s="154"/>
      <c r="P18" s="116"/>
      <c r="Q18" s="116"/>
      <c r="R18" s="116"/>
      <c r="S18" s="116"/>
      <c r="T18" s="116"/>
      <c r="U18" s="116"/>
      <c r="V18" s="116"/>
      <c r="W18" s="116"/>
      <c r="X18" s="116"/>
      <c r="Y18" s="116" t="s">
        <v>189</v>
      </c>
      <c r="Z18" s="116"/>
    </row>
    <row r="19" spans="1:26">
      <c r="A19" s="118"/>
      <c r="B19" s="116"/>
      <c r="C19" s="156" t="s">
        <v>985</v>
      </c>
      <c r="D19" s="117" t="s">
        <v>185</v>
      </c>
      <c r="E19" s="152">
        <v>65</v>
      </c>
      <c r="F19" s="152">
        <v>633</v>
      </c>
      <c r="G19" s="150">
        <f>E19/F19</f>
        <v>0.10268562401263823</v>
      </c>
      <c r="H19" s="152">
        <v>15</v>
      </c>
      <c r="I19" s="152">
        <v>1114</v>
      </c>
      <c r="J19" s="150">
        <f>H19/I19</f>
        <v>1.3464991023339317E-2</v>
      </c>
      <c r="K19" s="151">
        <f>(E19*(F19-E19)/F19^3+H19*(I19-H19)/I19^3)^0.5</f>
        <v>1.2549389124703533E-2</v>
      </c>
      <c r="L19" s="150">
        <f>(E19/F19)-(H19/I19)</f>
        <v>8.9220632989298915E-2</v>
      </c>
      <c r="M19" s="150">
        <f>L19-(1.96*K19)</f>
        <v>6.4623830304879989E-2</v>
      </c>
      <c r="N19" s="150">
        <f>L19+(1.96*K19)</f>
        <v>0.11381743567371784</v>
      </c>
      <c r="O19" s="154"/>
      <c r="P19" s="116"/>
      <c r="Q19" s="116"/>
      <c r="R19" s="116"/>
      <c r="S19" s="116"/>
      <c r="T19" s="116"/>
      <c r="U19" s="116"/>
      <c r="V19" s="116"/>
      <c r="W19" s="116"/>
      <c r="X19" s="116"/>
      <c r="Y19" s="116" t="s">
        <v>984</v>
      </c>
      <c r="Z19" s="116"/>
    </row>
    <row r="20" spans="1:26">
      <c r="A20" s="118"/>
      <c r="B20" s="116"/>
      <c r="C20" s="153" t="s">
        <v>1001</v>
      </c>
      <c r="D20" s="117" t="s">
        <v>940</v>
      </c>
      <c r="E20" s="152"/>
      <c r="F20" s="152"/>
      <c r="G20" s="150"/>
      <c r="H20" s="152"/>
      <c r="I20" s="152"/>
      <c r="J20" s="150"/>
      <c r="K20" s="151"/>
      <c r="L20" s="150">
        <v>4.444762979317203E-2</v>
      </c>
      <c r="M20" s="150">
        <v>1.2654708907925291E-2</v>
      </c>
      <c r="N20" s="150">
        <v>7.624055067841877E-2</v>
      </c>
      <c r="O20" s="154">
        <v>0.93</v>
      </c>
      <c r="P20" s="116"/>
      <c r="Q20" s="116" t="s">
        <v>14</v>
      </c>
      <c r="R20" s="116" t="s">
        <v>182</v>
      </c>
      <c r="S20" s="116" t="s">
        <v>182</v>
      </c>
      <c r="T20" s="116" t="s">
        <v>182</v>
      </c>
      <c r="U20" s="116" t="s">
        <v>182</v>
      </c>
      <c r="V20" s="116" t="s">
        <v>182</v>
      </c>
      <c r="W20" s="116" t="s">
        <v>182</v>
      </c>
      <c r="X20" s="116" t="s">
        <v>182</v>
      </c>
      <c r="Y20" s="116"/>
      <c r="Z20" s="116" t="s">
        <v>199</v>
      </c>
    </row>
    <row r="21" spans="1:26">
      <c r="A21" s="118"/>
      <c r="B21" s="116"/>
      <c r="C21" s="153" t="s">
        <v>959</v>
      </c>
      <c r="D21" s="117" t="s">
        <v>940</v>
      </c>
      <c r="E21" s="152"/>
      <c r="F21" s="152"/>
      <c r="G21" s="152"/>
      <c r="H21" s="152"/>
      <c r="I21" s="152"/>
      <c r="J21" s="152"/>
      <c r="K21" s="151"/>
      <c r="L21" s="150">
        <v>2.7826949509488923E-2</v>
      </c>
      <c r="M21" s="150">
        <v>-3.220547533554273E-2</v>
      </c>
      <c r="N21" s="150">
        <v>8.785937435452057E-2</v>
      </c>
      <c r="O21" s="154">
        <v>0.93</v>
      </c>
      <c r="P21" s="116"/>
      <c r="Q21" s="116" t="s">
        <v>14</v>
      </c>
      <c r="R21" s="116" t="s">
        <v>927</v>
      </c>
      <c r="S21" s="116" t="s">
        <v>929</v>
      </c>
      <c r="T21" s="116" t="s">
        <v>929</v>
      </c>
      <c r="U21" s="116" t="s">
        <v>929</v>
      </c>
      <c r="V21" s="116" t="s">
        <v>929</v>
      </c>
      <c r="W21" s="116" t="s">
        <v>929</v>
      </c>
      <c r="X21" s="116" t="s">
        <v>929</v>
      </c>
      <c r="Y21" s="116"/>
      <c r="Z21" s="116" t="s">
        <v>53</v>
      </c>
    </row>
    <row r="22" spans="1:26" ht="18" customHeight="1">
      <c r="A22" s="121" t="s">
        <v>1000</v>
      </c>
      <c r="B22" s="119" t="s">
        <v>977</v>
      </c>
      <c r="C22" s="164" t="s">
        <v>999</v>
      </c>
      <c r="D22" s="120" t="s">
        <v>919</v>
      </c>
      <c r="E22" s="160">
        <v>46</v>
      </c>
      <c r="F22" s="160">
        <f>46+2287</f>
        <v>2333</v>
      </c>
      <c r="G22" s="158">
        <f>E22/F22</f>
        <v>1.9717102443206173E-2</v>
      </c>
      <c r="H22" s="160">
        <v>46</v>
      </c>
      <c r="I22" s="160">
        <f>8231+46</f>
        <v>8277</v>
      </c>
      <c r="J22" s="158">
        <f>H22/I22</f>
        <v>5.5575691675727925E-3</v>
      </c>
      <c r="K22" s="159">
        <f>(E22*(F22-E22)/F22^3+H22*(I22-H22)/I22^3)^0.5</f>
        <v>2.9920683095627141E-3</v>
      </c>
      <c r="L22" s="158">
        <f>(E22/F22)-(H22/I22)</f>
        <v>1.4159533275633381E-2</v>
      </c>
      <c r="M22" s="158">
        <f>L22-(1.96*K22)</f>
        <v>8.2950793888904618E-3</v>
      </c>
      <c r="N22" s="158">
        <f>L22+(1.96*K22)</f>
        <v>2.00239871623763E-2</v>
      </c>
      <c r="O22" s="157"/>
      <c r="P22" s="119" t="s">
        <v>998</v>
      </c>
      <c r="Q22" s="119"/>
      <c r="R22" s="119"/>
      <c r="S22" s="119"/>
      <c r="T22" s="119"/>
      <c r="U22" s="119"/>
      <c r="V22" s="119"/>
      <c r="W22" s="119"/>
      <c r="X22" s="119"/>
      <c r="Y22" s="119" t="s">
        <v>997</v>
      </c>
      <c r="Z22" s="119"/>
    </row>
    <row r="23" spans="1:26">
      <c r="A23" s="121"/>
      <c r="B23" s="119"/>
      <c r="C23" s="164" t="s">
        <v>991</v>
      </c>
      <c r="D23" s="120" t="s">
        <v>185</v>
      </c>
      <c r="E23" s="160">
        <v>98</v>
      </c>
      <c r="F23" s="160">
        <f>98+3438</f>
        <v>3536</v>
      </c>
      <c r="G23" s="158">
        <f>E23/F23</f>
        <v>2.7714932126696831E-2</v>
      </c>
      <c r="H23" s="160">
        <v>177</v>
      </c>
      <c r="I23" s="160">
        <f>177+27776</f>
        <v>27953</v>
      </c>
      <c r="J23" s="158">
        <f>H23/I23</f>
        <v>6.3320573820341286E-3</v>
      </c>
      <c r="K23" s="159">
        <f>(E23*(F23-E23)/F23^3+H23*(I23-H23)/I23^3)^0.5</f>
        <v>2.8010348586584004E-3</v>
      </c>
      <c r="L23" s="158">
        <f>(E23/F23)-(H23/I23)</f>
        <v>2.1382874744662703E-2</v>
      </c>
      <c r="M23" s="158">
        <f>L23-(1.96*K23)</f>
        <v>1.5892846421692239E-2</v>
      </c>
      <c r="N23" s="158">
        <f>L23+(1.96*K23)</f>
        <v>2.6872903067633166E-2</v>
      </c>
      <c r="O23" s="157"/>
      <c r="P23" s="119"/>
      <c r="Q23" s="119"/>
      <c r="R23" s="119"/>
      <c r="S23" s="119"/>
      <c r="T23" s="119"/>
      <c r="U23" s="119"/>
      <c r="V23" s="119"/>
      <c r="W23" s="119"/>
      <c r="X23" s="119"/>
      <c r="Y23" s="119" t="s">
        <v>997</v>
      </c>
      <c r="Z23" s="119"/>
    </row>
    <row r="24" spans="1:26" ht="16" customHeight="1">
      <c r="A24" s="121"/>
      <c r="B24" s="119"/>
      <c r="C24" s="164" t="s">
        <v>928</v>
      </c>
      <c r="D24" s="120" t="s">
        <v>919</v>
      </c>
      <c r="E24" s="160">
        <v>113</v>
      </c>
      <c r="F24" s="160">
        <f>113+1083</f>
        <v>1196</v>
      </c>
      <c r="G24" s="158">
        <f>E24/F24</f>
        <v>9.4481605351170575E-2</v>
      </c>
      <c r="H24" s="160">
        <v>46</v>
      </c>
      <c r="I24" s="160">
        <f>46+2624</f>
        <v>2670</v>
      </c>
      <c r="J24" s="158">
        <f>H24/I24</f>
        <v>1.7228464419475654E-2</v>
      </c>
      <c r="K24" s="159">
        <f>(E24*(F24-E24)/F24^3+H24*(I24-H24)/I24^3)^0.5</f>
        <v>8.8247141595413879E-3</v>
      </c>
      <c r="L24" s="158">
        <f>(E24/F24)-(H24/I24)</f>
        <v>7.7253140931694914E-2</v>
      </c>
      <c r="M24" s="158">
        <f>L24-(1.96*K24)</f>
        <v>5.9956701178993793E-2</v>
      </c>
      <c r="N24" s="158">
        <f>L24+(1.96*K24)</f>
        <v>9.4549580684396034E-2</v>
      </c>
      <c r="O24" s="157"/>
      <c r="P24" s="162" t="s">
        <v>949</v>
      </c>
      <c r="Q24" s="119"/>
      <c r="R24" s="119"/>
      <c r="S24" s="119"/>
      <c r="T24" s="119"/>
      <c r="U24" s="119"/>
      <c r="V24" s="119"/>
      <c r="W24" s="119"/>
      <c r="X24" s="119"/>
      <c r="Y24" s="119" t="s">
        <v>996</v>
      </c>
      <c r="Z24" s="119"/>
    </row>
    <row r="25" spans="1:26" ht="18" customHeight="1">
      <c r="A25" s="121"/>
      <c r="B25" s="119"/>
      <c r="C25" s="161" t="s">
        <v>995</v>
      </c>
      <c r="D25" s="120" t="s">
        <v>940</v>
      </c>
      <c r="E25" s="160"/>
      <c r="F25" s="160"/>
      <c r="G25" s="160"/>
      <c r="H25" s="160"/>
      <c r="I25" s="160"/>
      <c r="J25" s="160"/>
      <c r="K25" s="159"/>
      <c r="L25" s="158">
        <v>3.5000000000000003E-2</v>
      </c>
      <c r="M25" s="158">
        <v>1.4E-2</v>
      </c>
      <c r="N25" s="158">
        <v>5.6000000000000001E-2</v>
      </c>
      <c r="O25" s="157">
        <v>0.96</v>
      </c>
      <c r="P25" s="119" t="s">
        <v>948</v>
      </c>
      <c r="Q25" s="119" t="s">
        <v>929</v>
      </c>
      <c r="R25" s="119" t="s">
        <v>929</v>
      </c>
      <c r="S25" s="119" t="s">
        <v>929</v>
      </c>
      <c r="T25" s="119" t="s">
        <v>929</v>
      </c>
      <c r="U25" s="119" t="s">
        <v>929</v>
      </c>
      <c r="V25" s="119" t="s">
        <v>929</v>
      </c>
      <c r="W25" s="119" t="s">
        <v>929</v>
      </c>
      <c r="X25" s="119" t="s">
        <v>929</v>
      </c>
      <c r="Y25" s="119"/>
      <c r="Z25" s="119" t="s">
        <v>924</v>
      </c>
    </row>
    <row r="26" spans="1:26" ht="22" customHeight="1">
      <c r="A26" s="118" t="s">
        <v>932</v>
      </c>
      <c r="B26" s="116" t="s">
        <v>977</v>
      </c>
      <c r="C26" s="156" t="s">
        <v>928</v>
      </c>
      <c r="D26" s="117" t="s">
        <v>919</v>
      </c>
      <c r="E26" s="152">
        <v>7</v>
      </c>
      <c r="F26" s="152">
        <f>7+145</f>
        <v>152</v>
      </c>
      <c r="G26" s="150">
        <f>E26/F26</f>
        <v>4.6052631578947366E-2</v>
      </c>
      <c r="H26" s="152">
        <v>152</v>
      </c>
      <c r="I26" s="152">
        <f>152+3562</f>
        <v>3714</v>
      </c>
      <c r="J26" s="150">
        <f>H26/I26</f>
        <v>4.0926225094238017E-2</v>
      </c>
      <c r="K26" s="151">
        <f>(E26*(F26-E26)/F26^3+H26*(I26-H26)/I26^3)^0.5</f>
        <v>1.7308765839327136E-2</v>
      </c>
      <c r="L26" s="150">
        <f>(E26/F26)-(H26/I26)</f>
        <v>5.1264064847093491E-3</v>
      </c>
      <c r="M26" s="150">
        <f>L26-(1.96*K26)</f>
        <v>-2.8798774560371838E-2</v>
      </c>
      <c r="N26" s="150">
        <f>L26+(1.96*K26)</f>
        <v>3.9051587529790537E-2</v>
      </c>
      <c r="O26" s="154"/>
      <c r="P26" s="116" t="s">
        <v>947</v>
      </c>
      <c r="Q26" s="116"/>
      <c r="R26" s="116"/>
      <c r="S26" s="116"/>
      <c r="T26" s="116"/>
      <c r="U26" s="116"/>
      <c r="V26" s="116"/>
      <c r="W26" s="116"/>
      <c r="X26" s="116"/>
      <c r="Y26" s="116"/>
      <c r="Z26" s="116"/>
    </row>
    <row r="27" spans="1:26">
      <c r="A27" s="118"/>
      <c r="B27" s="116"/>
      <c r="C27" s="156" t="s">
        <v>994</v>
      </c>
      <c r="D27" s="117" t="s">
        <v>185</v>
      </c>
      <c r="E27" s="152">
        <v>10</v>
      </c>
      <c r="F27" s="152">
        <v>62</v>
      </c>
      <c r="G27" s="150">
        <f>E27/F27</f>
        <v>0.16129032258064516</v>
      </c>
      <c r="H27" s="152">
        <v>79</v>
      </c>
      <c r="I27" s="152">
        <v>1174</v>
      </c>
      <c r="J27" s="150">
        <f>H27/I27</f>
        <v>6.7291311754684835E-2</v>
      </c>
      <c r="K27" s="151">
        <f>(E27*(F27-E27)/F27^3+H27*(I27-H27)/I27^3)^0.5</f>
        <v>4.7279255359223588E-2</v>
      </c>
      <c r="L27" s="150">
        <f>(E27/F27)-(H27/I27)</f>
        <v>9.3999010825960322E-2</v>
      </c>
      <c r="M27" s="150">
        <f>L27-(1.96*K27)</f>
        <v>1.3316703218820974E-3</v>
      </c>
      <c r="N27" s="150">
        <f>L27+(1.96*K27)</f>
        <v>0.18666635133003856</v>
      </c>
      <c r="O27" s="154"/>
      <c r="P27" s="116"/>
      <c r="Q27" s="116"/>
      <c r="R27" s="116"/>
      <c r="S27" s="116"/>
      <c r="T27" s="116"/>
      <c r="U27" s="116"/>
      <c r="V27" s="116"/>
      <c r="W27" s="116"/>
      <c r="X27" s="116"/>
      <c r="Y27" s="116" t="s">
        <v>189</v>
      </c>
      <c r="Z27" s="116"/>
    </row>
    <row r="28" spans="1:26">
      <c r="A28" s="118"/>
      <c r="B28" s="116"/>
      <c r="C28" s="156" t="s">
        <v>989</v>
      </c>
      <c r="D28" s="117" t="s">
        <v>185</v>
      </c>
      <c r="E28" s="152">
        <v>14</v>
      </c>
      <c r="F28" s="152">
        <v>63</v>
      </c>
      <c r="G28" s="150">
        <f>E28/F28</f>
        <v>0.22222222222222221</v>
      </c>
      <c r="H28" s="152">
        <v>81</v>
      </c>
      <c r="I28" s="152">
        <v>1941</v>
      </c>
      <c r="J28" s="150">
        <f>H28/I28</f>
        <v>4.1731066460587329E-2</v>
      </c>
      <c r="K28" s="151">
        <f>(E28*(F28-E28)/F28^3+H28*(I28-H28)/I28^3)^0.5</f>
        <v>5.2574583146222029E-2</v>
      </c>
      <c r="L28" s="150">
        <f>(E28/F28)-(H28/I28)</f>
        <v>0.18049115576163488</v>
      </c>
      <c r="M28" s="150">
        <f>L28-(1.96*K28)</f>
        <v>7.7444972795039702E-2</v>
      </c>
      <c r="N28" s="150">
        <f>L28+(1.96*K28)</f>
        <v>0.28353733872823006</v>
      </c>
      <c r="O28" s="154"/>
      <c r="P28" s="116"/>
      <c r="Q28" s="116"/>
      <c r="R28" s="116"/>
      <c r="S28" s="116"/>
      <c r="T28" s="116"/>
      <c r="U28" s="116"/>
      <c r="V28" s="116"/>
      <c r="W28" s="116"/>
      <c r="X28" s="116"/>
      <c r="Y28" s="116" t="s">
        <v>984</v>
      </c>
      <c r="Z28" s="116"/>
    </row>
    <row r="29" spans="1:26">
      <c r="A29" s="118"/>
      <c r="B29" s="116"/>
      <c r="C29" s="153" t="s">
        <v>993</v>
      </c>
      <c r="D29" s="117" t="s">
        <v>965</v>
      </c>
      <c r="E29" s="152"/>
      <c r="F29" s="152"/>
      <c r="G29" s="150"/>
      <c r="H29" s="152"/>
      <c r="I29" s="152"/>
      <c r="J29" s="150"/>
      <c r="K29" s="151">
        <v>5.2574583146222029E-2</v>
      </c>
      <c r="L29" s="150">
        <v>0.18049115576163488</v>
      </c>
      <c r="M29" s="150">
        <v>7.7444972795039702E-2</v>
      </c>
      <c r="N29" s="150">
        <v>0.28353733872823006</v>
      </c>
      <c r="O29" s="154" t="s">
        <v>183</v>
      </c>
      <c r="P29" s="116"/>
      <c r="Q29" s="116"/>
      <c r="R29" s="116"/>
      <c r="S29" s="116"/>
      <c r="T29" s="116"/>
      <c r="U29" s="116"/>
      <c r="V29" s="116"/>
      <c r="W29" s="116"/>
      <c r="X29" s="116"/>
      <c r="Y29" s="116"/>
      <c r="Z29" s="116" t="s">
        <v>53</v>
      </c>
    </row>
    <row r="30" spans="1:26">
      <c r="A30" s="118"/>
      <c r="B30" s="116"/>
      <c r="C30" s="153" t="s">
        <v>959</v>
      </c>
      <c r="D30" s="117" t="s">
        <v>940</v>
      </c>
      <c r="E30" s="152"/>
      <c r="F30" s="152"/>
      <c r="G30" s="152"/>
      <c r="H30" s="152"/>
      <c r="I30" s="152"/>
      <c r="J30" s="152"/>
      <c r="K30" s="151"/>
      <c r="L30" s="150">
        <v>3.867220630767533E-2</v>
      </c>
      <c r="M30" s="150">
        <v>-4.5766766343816698E-2</v>
      </c>
      <c r="N30" s="150">
        <v>0.12311117895916736</v>
      </c>
      <c r="O30" s="154">
        <v>0.68</v>
      </c>
      <c r="P30" s="116"/>
      <c r="Q30" s="116" t="s">
        <v>927</v>
      </c>
      <c r="R30" s="116" t="s">
        <v>14</v>
      </c>
      <c r="S30" s="116" t="s">
        <v>929</v>
      </c>
      <c r="T30" s="116" t="s">
        <v>929</v>
      </c>
      <c r="U30" s="116" t="s">
        <v>929</v>
      </c>
      <c r="V30" s="116" t="s">
        <v>182</v>
      </c>
      <c r="W30" s="116" t="s">
        <v>929</v>
      </c>
      <c r="X30" s="116" t="s">
        <v>929</v>
      </c>
      <c r="Y30" s="116"/>
      <c r="Z30" s="116" t="s">
        <v>13</v>
      </c>
    </row>
    <row r="31" spans="1:26" ht="17.5" customHeight="1">
      <c r="A31" s="121" t="s">
        <v>930</v>
      </c>
      <c r="B31" s="119" t="s">
        <v>977</v>
      </c>
      <c r="C31" s="164" t="s">
        <v>928</v>
      </c>
      <c r="D31" s="120" t="s">
        <v>919</v>
      </c>
      <c r="E31" s="160">
        <v>39</v>
      </c>
      <c r="F31" s="160">
        <f>39+584</f>
        <v>623</v>
      </c>
      <c r="G31" s="158">
        <f>E31/F31</f>
        <v>6.2600321027287326E-2</v>
      </c>
      <c r="H31" s="160">
        <v>79</v>
      </c>
      <c r="I31" s="160">
        <f>79+2647</f>
        <v>2726</v>
      </c>
      <c r="J31" s="158">
        <f>H31/I31</f>
        <v>2.8980190755685985E-2</v>
      </c>
      <c r="K31" s="159">
        <f>(E31*(F31-E31)/F31^3+H31*(I31-H31)/I31^3)^0.5</f>
        <v>1.0223247479599016E-2</v>
      </c>
      <c r="L31" s="158">
        <f>(E31/F31)-(H31/I31)</f>
        <v>3.3620130271601337E-2</v>
      </c>
      <c r="M31" s="158">
        <f>L31-(1.96*K31)</f>
        <v>1.3582565211587266E-2</v>
      </c>
      <c r="N31" s="158">
        <f>L31+(1.96*K31)</f>
        <v>5.3657695331615407E-2</v>
      </c>
      <c r="O31" s="157"/>
      <c r="P31" s="162" t="s">
        <v>946</v>
      </c>
      <c r="Q31" s="119"/>
      <c r="R31" s="119"/>
      <c r="S31" s="119"/>
      <c r="T31" s="119"/>
      <c r="U31" s="119"/>
      <c r="V31" s="119"/>
      <c r="W31" s="119"/>
      <c r="X31" s="119"/>
      <c r="Y31" s="119" t="s">
        <v>992</v>
      </c>
      <c r="Z31" s="119"/>
    </row>
    <row r="32" spans="1:26" ht="17.25" customHeight="1">
      <c r="A32" s="121"/>
      <c r="B32" s="119"/>
      <c r="C32" s="164" t="s">
        <v>991</v>
      </c>
      <c r="D32" s="120" t="s">
        <v>919</v>
      </c>
      <c r="E32" s="160">
        <v>163</v>
      </c>
      <c r="F32" s="160">
        <f>163+12512</f>
        <v>12675</v>
      </c>
      <c r="G32" s="158">
        <f>E32/F32</f>
        <v>1.2859960552268245E-2</v>
      </c>
      <c r="H32" s="160">
        <v>109</v>
      </c>
      <c r="I32" s="160">
        <f>109+14761</f>
        <v>14870</v>
      </c>
      <c r="J32" s="158">
        <f>H32/I32</f>
        <v>7.3301950235373234E-3</v>
      </c>
      <c r="K32" s="159">
        <f>(E32*(F32-E32)/F32^3+H32*(I32-H32)/I32^3)^0.5</f>
        <v>1.2210173679550887E-3</v>
      </c>
      <c r="L32" s="158">
        <f>(E32/F32)-(H32/I32)</f>
        <v>5.5297655287309217E-3</v>
      </c>
      <c r="M32" s="158">
        <f>L32-(1.96*K32)</f>
        <v>3.1365714875389479E-3</v>
      </c>
      <c r="N32" s="158">
        <f>L32+(1.96*K32)</f>
        <v>7.9229595699228956E-3</v>
      </c>
      <c r="O32" s="157"/>
      <c r="P32" s="162" t="s">
        <v>945</v>
      </c>
      <c r="Q32" s="119"/>
      <c r="R32" s="119"/>
      <c r="S32" s="119"/>
      <c r="T32" s="119"/>
      <c r="U32" s="119"/>
      <c r="V32" s="119"/>
      <c r="W32" s="119"/>
      <c r="X32" s="119"/>
      <c r="Y32" s="119" t="s">
        <v>990</v>
      </c>
      <c r="Z32" s="119"/>
    </row>
    <row r="33" spans="1:26" ht="18" customHeight="1">
      <c r="A33" s="121"/>
      <c r="B33" s="119"/>
      <c r="C33" s="164" t="s">
        <v>923</v>
      </c>
      <c r="D33" s="120" t="s">
        <v>921</v>
      </c>
      <c r="E33" s="160">
        <v>27.6</v>
      </c>
      <c r="F33" s="160">
        <v>256.8</v>
      </c>
      <c r="G33" s="158">
        <f>E33/F33</f>
        <v>0.10747663551401869</v>
      </c>
      <c r="H33" s="160">
        <v>110.4</v>
      </c>
      <c r="I33" s="160">
        <v>1409.2</v>
      </c>
      <c r="J33" s="158">
        <f>H33/I33</f>
        <v>7.8342321884757316E-2</v>
      </c>
      <c r="K33" s="159">
        <f>(E33*(F33-E33)/F33^3+H33*(I33-H33)/I33^3)^0.5</f>
        <v>2.061017857213826E-2</v>
      </c>
      <c r="L33" s="158">
        <f>(E33/F33)-(H33/I33)</f>
        <v>2.9134313629261374E-2</v>
      </c>
      <c r="M33" s="158">
        <f>L33-(1.96*K33)</f>
        <v>-1.1261636372129617E-2</v>
      </c>
      <c r="N33" s="158">
        <f>L33+(1.96*K33)</f>
        <v>6.9530263630652372E-2</v>
      </c>
      <c r="O33" s="157"/>
      <c r="P33" s="162" t="s">
        <v>944</v>
      </c>
      <c r="Q33" s="119"/>
      <c r="R33" s="119"/>
      <c r="S33" s="119"/>
      <c r="T33" s="119"/>
      <c r="U33" s="119"/>
      <c r="V33" s="119"/>
      <c r="W33" s="119"/>
      <c r="X33" s="119"/>
      <c r="Y33" s="119" t="s">
        <v>931</v>
      </c>
      <c r="Z33" s="119"/>
    </row>
    <row r="34" spans="1:26">
      <c r="A34" s="121"/>
      <c r="B34" s="119"/>
      <c r="C34" s="164" t="s">
        <v>986</v>
      </c>
      <c r="D34" s="120" t="s">
        <v>185</v>
      </c>
      <c r="E34" s="160">
        <v>26</v>
      </c>
      <c r="F34" s="160">
        <v>495</v>
      </c>
      <c r="G34" s="158">
        <f>E34/F34</f>
        <v>5.2525252525252523E-2</v>
      </c>
      <c r="H34" s="160">
        <v>13</v>
      </c>
      <c r="I34" s="160">
        <v>380</v>
      </c>
      <c r="J34" s="158">
        <f>H34/I34</f>
        <v>3.4210526315789476E-2</v>
      </c>
      <c r="K34" s="159">
        <f>(E34*(F34-E34)/F34^3+H34*(I34-H34)/I34^3)^0.5</f>
        <v>1.3692548607290805E-2</v>
      </c>
      <c r="L34" s="158">
        <f>(E34/F34)-(H34/I34)</f>
        <v>1.8314726209463048E-2</v>
      </c>
      <c r="M34" s="158">
        <f>L34-(1.96*K34)</f>
        <v>-8.5226690608269304E-3</v>
      </c>
      <c r="N34" s="158">
        <f>L34+(1.96*K34)</f>
        <v>4.5152121479753025E-2</v>
      </c>
      <c r="O34" s="157"/>
      <c r="P34" s="119"/>
      <c r="Q34" s="119"/>
      <c r="R34" s="119"/>
      <c r="S34" s="119"/>
      <c r="T34" s="119"/>
      <c r="U34" s="119"/>
      <c r="V34" s="119"/>
      <c r="W34" s="119"/>
      <c r="X34" s="119"/>
      <c r="Y34" s="119" t="s">
        <v>189</v>
      </c>
      <c r="Z34" s="119"/>
    </row>
    <row r="35" spans="1:26">
      <c r="A35" s="121"/>
      <c r="B35" s="119"/>
      <c r="C35" s="164" t="s">
        <v>989</v>
      </c>
      <c r="D35" s="120" t="s">
        <v>185</v>
      </c>
      <c r="E35" s="160">
        <v>29</v>
      </c>
      <c r="F35" s="160">
        <v>652</v>
      </c>
      <c r="G35" s="158">
        <f>E35/F35</f>
        <v>4.4478527607361963E-2</v>
      </c>
      <c r="H35" s="160">
        <v>8</v>
      </c>
      <c r="I35" s="160">
        <v>813</v>
      </c>
      <c r="J35" s="158">
        <f>H35/I35</f>
        <v>9.8400984009840101E-3</v>
      </c>
      <c r="K35" s="159">
        <f>(E35*(F35-E35)/F35^3+H35*(I35-H35)/I35^3)^0.5</f>
        <v>8.7845706053430953E-3</v>
      </c>
      <c r="L35" s="158">
        <f>(E35/F35)-(H35/I35)</f>
        <v>3.4638429206377955E-2</v>
      </c>
      <c r="M35" s="158">
        <f>L35-(1.96*K35)</f>
        <v>1.742067081990549E-2</v>
      </c>
      <c r="N35" s="158">
        <f>L35+(1.96*K35)</f>
        <v>5.185618759285042E-2</v>
      </c>
      <c r="O35" s="157"/>
      <c r="P35" s="119"/>
      <c r="Q35" s="119"/>
      <c r="R35" s="119"/>
      <c r="S35" s="119"/>
      <c r="T35" s="119"/>
      <c r="U35" s="119"/>
      <c r="V35" s="119"/>
      <c r="W35" s="119"/>
      <c r="X35" s="119"/>
      <c r="Y35" s="119" t="s">
        <v>984</v>
      </c>
      <c r="Z35" s="119"/>
    </row>
    <row r="36" spans="1:26">
      <c r="A36" s="121"/>
      <c r="B36" s="119"/>
      <c r="C36" s="161" t="s">
        <v>966</v>
      </c>
      <c r="D36" s="120" t="s">
        <v>201</v>
      </c>
      <c r="E36" s="160"/>
      <c r="F36" s="160"/>
      <c r="G36" s="158"/>
      <c r="H36" s="160"/>
      <c r="I36" s="160"/>
      <c r="J36" s="158"/>
      <c r="K36" s="159"/>
      <c r="L36" s="158">
        <v>3.4638429206377955E-2</v>
      </c>
      <c r="M36" s="158">
        <v>1.742067081990549E-2</v>
      </c>
      <c r="N36" s="158">
        <v>5.185618759285042E-2</v>
      </c>
      <c r="O36" s="157" t="s">
        <v>183</v>
      </c>
      <c r="P36" s="119"/>
      <c r="Q36" s="119"/>
      <c r="R36" s="119"/>
      <c r="S36" s="119"/>
      <c r="T36" s="119"/>
      <c r="U36" s="119"/>
      <c r="V36" s="119"/>
      <c r="W36" s="119"/>
      <c r="X36" s="119"/>
      <c r="Y36" s="119"/>
      <c r="Z36" s="119"/>
    </row>
    <row r="37" spans="1:26">
      <c r="A37" s="121"/>
      <c r="B37" s="119"/>
      <c r="C37" s="161" t="s">
        <v>959</v>
      </c>
      <c r="D37" s="120" t="s">
        <v>988</v>
      </c>
      <c r="E37" s="160"/>
      <c r="F37" s="160"/>
      <c r="G37" s="160"/>
      <c r="H37" s="160"/>
      <c r="I37" s="160"/>
      <c r="J37" s="160"/>
      <c r="K37" s="159"/>
      <c r="L37" s="158">
        <v>1.8556183878141723E-2</v>
      </c>
      <c r="M37" s="158">
        <v>1.2289834063671894E-3</v>
      </c>
      <c r="N37" s="158">
        <v>3.5883384349916253E-2</v>
      </c>
      <c r="O37" s="157">
        <v>0.68</v>
      </c>
      <c r="P37" s="119"/>
      <c r="Q37" s="119" t="s">
        <v>14</v>
      </c>
      <c r="R37" s="119" t="s">
        <v>929</v>
      </c>
      <c r="S37" s="119" t="s">
        <v>929</v>
      </c>
      <c r="T37" s="119" t="s">
        <v>929</v>
      </c>
      <c r="U37" s="119" t="s">
        <v>929</v>
      </c>
      <c r="V37" s="119" t="s">
        <v>929</v>
      </c>
      <c r="W37" s="119" t="s">
        <v>929</v>
      </c>
      <c r="X37" s="119" t="s">
        <v>929</v>
      </c>
      <c r="Y37" s="119"/>
      <c r="Z37" s="119" t="s">
        <v>199</v>
      </c>
    </row>
    <row r="38" spans="1:26">
      <c r="A38" s="118" t="s">
        <v>987</v>
      </c>
      <c r="B38" s="116" t="s">
        <v>198</v>
      </c>
      <c r="C38" s="156" t="s">
        <v>986</v>
      </c>
      <c r="D38" s="117" t="s">
        <v>185</v>
      </c>
      <c r="E38" s="152">
        <v>32</v>
      </c>
      <c r="F38" s="152">
        <v>483</v>
      </c>
      <c r="G38" s="150">
        <f>E38/F38</f>
        <v>6.6252587991718431E-2</v>
      </c>
      <c r="H38" s="152">
        <v>12</v>
      </c>
      <c r="I38" s="152">
        <v>373</v>
      </c>
      <c r="J38" s="150">
        <f>H38/I38</f>
        <v>3.2171581769436998E-2</v>
      </c>
      <c r="K38" s="151">
        <f>(E38*(F38-E38)/F38^3+H38*(I38-H38)/I38^3)^0.5</f>
        <v>1.4545005509289938E-2</v>
      </c>
      <c r="L38" s="150">
        <f>(E38/F38)-(H38/I38)</f>
        <v>3.4081006222281433E-2</v>
      </c>
      <c r="M38" s="150">
        <f>L38-(1.96*K38)</f>
        <v>5.5727954240731535E-3</v>
      </c>
      <c r="N38" s="150">
        <f>L38+(1.96*K38)</f>
        <v>6.258921702048971E-2</v>
      </c>
      <c r="O38" s="154"/>
      <c r="P38" s="116"/>
      <c r="Q38" s="116"/>
      <c r="R38" s="116"/>
      <c r="S38" s="116"/>
      <c r="T38" s="116"/>
      <c r="U38" s="116"/>
      <c r="V38" s="116"/>
      <c r="W38" s="116"/>
      <c r="X38" s="116"/>
      <c r="Y38" s="116" t="s">
        <v>189</v>
      </c>
      <c r="Z38" s="116"/>
    </row>
    <row r="39" spans="1:26">
      <c r="A39" s="118"/>
      <c r="B39" s="116"/>
      <c r="C39" s="156" t="s">
        <v>985</v>
      </c>
      <c r="D39" s="117" t="s">
        <v>185</v>
      </c>
      <c r="E39" s="152">
        <v>32</v>
      </c>
      <c r="F39" s="152">
        <v>522</v>
      </c>
      <c r="G39" s="150">
        <f>E39/F39</f>
        <v>6.1302681992337162E-2</v>
      </c>
      <c r="H39" s="152">
        <v>12</v>
      </c>
      <c r="I39" s="152">
        <v>913</v>
      </c>
      <c r="J39" s="150">
        <f>H39/I39</f>
        <v>1.3143483023001095E-2</v>
      </c>
      <c r="K39" s="151">
        <f>(E39*(F39-E39)/F39^3+H39*(I39-H39)/I39^3)^0.5</f>
        <v>1.1155515878882026E-2</v>
      </c>
      <c r="L39" s="150">
        <f>(E39/F39)-(H39/I39)</f>
        <v>4.815919896933607E-2</v>
      </c>
      <c r="M39" s="150">
        <f>L39-(1.96*K39)</f>
        <v>2.6294387846727298E-2</v>
      </c>
      <c r="N39" s="150">
        <f>L39+(1.96*K39)</f>
        <v>7.0024010091944838E-2</v>
      </c>
      <c r="O39" s="154"/>
      <c r="P39" s="116"/>
      <c r="Q39" s="116"/>
      <c r="R39" s="116"/>
      <c r="S39" s="116"/>
      <c r="T39" s="116"/>
      <c r="U39" s="116"/>
      <c r="V39" s="116"/>
      <c r="W39" s="116"/>
      <c r="X39" s="116"/>
      <c r="Y39" s="116" t="s">
        <v>984</v>
      </c>
      <c r="Z39" s="116"/>
    </row>
    <row r="40" spans="1:26" ht="15.75" customHeight="1">
      <c r="A40" s="118"/>
      <c r="B40" s="116"/>
      <c r="C40" s="156" t="s">
        <v>928</v>
      </c>
      <c r="D40" s="117" t="s">
        <v>919</v>
      </c>
      <c r="E40" s="152">
        <v>70</v>
      </c>
      <c r="F40" s="152">
        <f>70+1660</f>
        <v>1730</v>
      </c>
      <c r="G40" s="150">
        <f>E40/F40</f>
        <v>4.046242774566474E-2</v>
      </c>
      <c r="H40" s="152">
        <v>31</v>
      </c>
      <c r="I40" s="152">
        <f>31+1195</f>
        <v>1226</v>
      </c>
      <c r="J40" s="150">
        <f>H40/I40</f>
        <v>2.5285481239804241E-2</v>
      </c>
      <c r="K40" s="151">
        <f>(E40*(F40-E40)/F40^3+H40*(I40-H40)/I40^3)^0.5</f>
        <v>6.522668110169264E-3</v>
      </c>
      <c r="L40" s="150">
        <f>(E40/F40)-(H40/I40)</f>
        <v>1.51769465058605E-2</v>
      </c>
      <c r="M40" s="150">
        <f>L40-(1.96*K40)</f>
        <v>2.3925170099287421E-3</v>
      </c>
      <c r="N40" s="150">
        <f>L40+(1.96*K40)</f>
        <v>2.7961376001792257E-2</v>
      </c>
      <c r="O40" s="154"/>
      <c r="P40" s="162" t="s">
        <v>942</v>
      </c>
      <c r="Q40" s="116"/>
      <c r="R40" s="116"/>
      <c r="S40" s="116"/>
      <c r="T40" s="116"/>
      <c r="U40" s="116"/>
      <c r="V40" s="116"/>
      <c r="W40" s="116"/>
      <c r="X40" s="116"/>
      <c r="Y40" s="116"/>
      <c r="Z40" s="116"/>
    </row>
    <row r="41" spans="1:26" ht="18" customHeight="1">
      <c r="A41" s="118"/>
      <c r="B41" s="116"/>
      <c r="C41" s="153" t="s">
        <v>966</v>
      </c>
      <c r="D41" s="117" t="s">
        <v>965</v>
      </c>
      <c r="E41" s="152"/>
      <c r="F41" s="152"/>
      <c r="G41" s="150"/>
      <c r="H41" s="152"/>
      <c r="I41" s="152"/>
      <c r="J41" s="150"/>
      <c r="K41" s="151"/>
      <c r="L41" s="150">
        <v>4.815919896933607E-2</v>
      </c>
      <c r="M41" s="150">
        <v>2.6294387846727298E-2</v>
      </c>
      <c r="N41" s="150">
        <v>7.0024010091944838E-2</v>
      </c>
      <c r="O41" s="154" t="s">
        <v>183</v>
      </c>
      <c r="P41" s="162"/>
      <c r="Q41" s="116"/>
      <c r="R41" s="116"/>
      <c r="S41" s="116"/>
      <c r="T41" s="116"/>
      <c r="U41" s="116"/>
      <c r="V41" s="116"/>
      <c r="W41" s="116"/>
      <c r="X41" s="116"/>
      <c r="Y41" s="116"/>
      <c r="Z41" s="116"/>
    </row>
    <row r="42" spans="1:26" ht="16.5" customHeight="1">
      <c r="A42" s="118"/>
      <c r="B42" s="116"/>
      <c r="C42" s="153" t="s">
        <v>959</v>
      </c>
      <c r="D42" s="117" t="s">
        <v>940</v>
      </c>
      <c r="E42" s="152"/>
      <c r="F42" s="152"/>
      <c r="G42" s="152"/>
      <c r="H42" s="152"/>
      <c r="I42" s="152"/>
      <c r="J42" s="152"/>
      <c r="K42" s="151"/>
      <c r="L42" s="150">
        <v>2.0158720013710309E-2</v>
      </c>
      <c r="M42" s="150">
        <v>3.8355937679078952E-3</v>
      </c>
      <c r="N42" s="150">
        <v>3.6481846259512722E-2</v>
      </c>
      <c r="O42" s="154">
        <v>0.28999999999999998</v>
      </c>
      <c r="P42" s="116" t="s">
        <v>941</v>
      </c>
      <c r="Q42" s="116" t="s">
        <v>927</v>
      </c>
      <c r="R42" s="116" t="s">
        <v>182</v>
      </c>
      <c r="S42" s="116" t="s">
        <v>929</v>
      </c>
      <c r="T42" s="116" t="s">
        <v>929</v>
      </c>
      <c r="U42" s="116" t="s">
        <v>929</v>
      </c>
      <c r="V42" s="116" t="s">
        <v>182</v>
      </c>
      <c r="W42" s="116" t="s">
        <v>929</v>
      </c>
      <c r="X42" s="116" t="s">
        <v>929</v>
      </c>
      <c r="Y42" s="116"/>
      <c r="Z42" s="116" t="s">
        <v>199</v>
      </c>
    </row>
    <row r="43" spans="1:26" ht="17.25" customHeight="1">
      <c r="A43" s="121" t="s">
        <v>983</v>
      </c>
      <c r="B43" s="119" t="s">
        <v>977</v>
      </c>
      <c r="C43" s="164" t="s">
        <v>976</v>
      </c>
      <c r="D43" s="120" t="s">
        <v>919</v>
      </c>
      <c r="E43" s="163">
        <v>64</v>
      </c>
      <c r="F43" s="163">
        <v>4713</v>
      </c>
      <c r="G43" s="146">
        <f>E43/F43</f>
        <v>1.3579461065138977E-2</v>
      </c>
      <c r="H43" s="163">
        <v>33</v>
      </c>
      <c r="I43" s="163">
        <f>33+5913</f>
        <v>5946</v>
      </c>
      <c r="J43" s="158">
        <f>H43/I43</f>
        <v>5.5499495459132193E-3</v>
      </c>
      <c r="K43" s="159">
        <f>(E43*(F43-E43)/F43^3+H43*(I43-H43)/I43^3)^0.5</f>
        <v>1.9417423074966672E-3</v>
      </c>
      <c r="L43" s="158">
        <f>(E43/F43)-(H43/I43)</f>
        <v>8.0295115192257575E-3</v>
      </c>
      <c r="M43" s="158">
        <f>L43-(1.96*K43)</f>
        <v>4.2236965965322896E-3</v>
      </c>
      <c r="N43" s="158">
        <f>L43+(1.96*K43)</f>
        <v>1.1835326441919225E-2</v>
      </c>
      <c r="O43" s="157"/>
      <c r="P43" s="119" t="s">
        <v>926</v>
      </c>
      <c r="Q43" s="119"/>
      <c r="R43" s="119"/>
      <c r="S43" s="119"/>
      <c r="T43" s="119"/>
      <c r="U43" s="119"/>
      <c r="V43" s="119"/>
      <c r="W43" s="119"/>
      <c r="X43" s="119"/>
      <c r="Y43" s="119" t="s">
        <v>982</v>
      </c>
      <c r="Z43" s="119"/>
    </row>
    <row r="44" spans="1:26">
      <c r="A44" s="121"/>
      <c r="B44" s="119"/>
      <c r="C44" s="164" t="s">
        <v>974</v>
      </c>
      <c r="D44" s="120" t="s">
        <v>16</v>
      </c>
      <c r="E44" s="163">
        <v>12</v>
      </c>
      <c r="F44" s="163">
        <v>107</v>
      </c>
      <c r="G44" s="146">
        <f>E44/F44</f>
        <v>0.11214953271028037</v>
      </c>
      <c r="H44" s="163">
        <v>1</v>
      </c>
      <c r="I44" s="163">
        <v>65</v>
      </c>
      <c r="J44" s="158">
        <f>H44/I44</f>
        <v>1.5384615384615385E-2</v>
      </c>
      <c r="K44" s="159">
        <f>(E44*(F44-E44)/F44^3+H44*(I44-H44)/I44^3)^0.5</f>
        <v>3.4111942792854816E-2</v>
      </c>
      <c r="L44" s="158">
        <f>(E44/F44)-(H44/I44)</f>
        <v>9.6764917325664987E-2</v>
      </c>
      <c r="M44" s="158">
        <f>L44-(1.96*K44)</f>
        <v>2.9905509451669546E-2</v>
      </c>
      <c r="N44" s="158">
        <f>L44+(1.96*K44)</f>
        <v>0.16362432519966041</v>
      </c>
      <c r="O44" s="157"/>
      <c r="P44" s="119"/>
      <c r="Q44" s="119"/>
      <c r="R44" s="119"/>
      <c r="S44" s="119"/>
      <c r="T44" s="119"/>
      <c r="U44" s="119"/>
      <c r="V44" s="119"/>
      <c r="W44" s="119"/>
      <c r="X44" s="119"/>
      <c r="Y44" s="119" t="s">
        <v>981</v>
      </c>
      <c r="Z44" s="119"/>
    </row>
    <row r="45" spans="1:26" ht="16" customHeight="1">
      <c r="A45" s="121"/>
      <c r="B45" s="119"/>
      <c r="C45" s="164" t="s">
        <v>972</v>
      </c>
      <c r="D45" s="120" t="s">
        <v>919</v>
      </c>
      <c r="E45" s="163">
        <v>14</v>
      </c>
      <c r="F45" s="163">
        <v>77</v>
      </c>
      <c r="G45" s="146">
        <f>E45/F45</f>
        <v>0.18181818181818182</v>
      </c>
      <c r="H45" s="163">
        <v>84</v>
      </c>
      <c r="I45" s="163">
        <v>1194</v>
      </c>
      <c r="J45" s="158">
        <f>H45/I45</f>
        <v>7.0351758793969849E-2</v>
      </c>
      <c r="K45" s="159">
        <f>(E45*(F45-E45)/F45^3+H45*(I45-H45)/I45^3)^0.5</f>
        <v>4.4572729501525479E-2</v>
      </c>
      <c r="L45" s="158">
        <f>(E45/F45)-(H45/I45)</f>
        <v>0.11146642302421197</v>
      </c>
      <c r="M45" s="158">
        <f>L45-(1.96*K45)</f>
        <v>2.4103873201222037E-2</v>
      </c>
      <c r="N45" s="158">
        <f>L45+(1.96*K45)</f>
        <v>0.19882897284720191</v>
      </c>
      <c r="O45" s="157"/>
      <c r="P45" s="162" t="s">
        <v>918</v>
      </c>
      <c r="Q45" s="119"/>
      <c r="R45" s="119"/>
      <c r="S45" s="119"/>
      <c r="T45" s="119"/>
      <c r="U45" s="119"/>
      <c r="V45" s="119"/>
      <c r="W45" s="119"/>
      <c r="X45" s="119"/>
      <c r="Y45" s="119" t="s">
        <v>980</v>
      </c>
      <c r="Z45" s="119"/>
    </row>
    <row r="46" spans="1:26" ht="17.25" customHeight="1">
      <c r="A46" s="121"/>
      <c r="B46" s="119"/>
      <c r="C46" s="164" t="s">
        <v>970</v>
      </c>
      <c r="D46" s="120" t="s">
        <v>185</v>
      </c>
      <c r="E46" s="163">
        <v>8</v>
      </c>
      <c r="F46" s="163">
        <v>129</v>
      </c>
      <c r="G46" s="146">
        <f>E46/F46</f>
        <v>6.2015503875968991E-2</v>
      </c>
      <c r="H46" s="163">
        <v>97</v>
      </c>
      <c r="I46" s="163">
        <v>1914</v>
      </c>
      <c r="J46" s="158">
        <f>H46/I46</f>
        <v>5.0679205851619648E-2</v>
      </c>
      <c r="K46" s="159">
        <f>(E46*(F46-E46)/F46^3+H46*(I46-H46)/I46^3)^0.5</f>
        <v>2.1818873879088443E-2</v>
      </c>
      <c r="L46" s="158">
        <f>(E46/F46)-(H46/I46)</f>
        <v>1.1336298024349344E-2</v>
      </c>
      <c r="M46" s="158">
        <f>L46-(1.96*K46)</f>
        <v>-3.1428694778664001E-2</v>
      </c>
      <c r="N46" s="158">
        <f>L46+(1.96*K46)</f>
        <v>5.4101290827362689E-2</v>
      </c>
      <c r="O46" s="157"/>
      <c r="P46" s="119"/>
      <c r="Q46" s="119"/>
      <c r="R46" s="119"/>
      <c r="S46" s="119"/>
      <c r="T46" s="119"/>
      <c r="U46" s="119"/>
      <c r="V46" s="119"/>
      <c r="W46" s="119"/>
      <c r="X46" s="119"/>
      <c r="Y46" s="119" t="s">
        <v>969</v>
      </c>
      <c r="Z46" s="119"/>
    </row>
    <row r="47" spans="1:26" ht="17.25" customHeight="1">
      <c r="A47" s="121"/>
      <c r="B47" s="119"/>
      <c r="C47" s="164" t="s">
        <v>968</v>
      </c>
      <c r="D47" s="120" t="s">
        <v>921</v>
      </c>
      <c r="E47" s="163">
        <v>79</v>
      </c>
      <c r="F47" s="163">
        <v>675</v>
      </c>
      <c r="G47" s="146">
        <f>E47/F47</f>
        <v>0.11703703703703704</v>
      </c>
      <c r="H47" s="163">
        <v>59</v>
      </c>
      <c r="I47" s="163">
        <v>991</v>
      </c>
      <c r="J47" s="158">
        <f>H47/I47</f>
        <v>5.9535822401614528E-2</v>
      </c>
      <c r="K47" s="159">
        <f>(E47*(F47-E47)/F47^3+H47*(I47-H47)/I47^3)^0.5</f>
        <v>1.4477401976550484E-2</v>
      </c>
      <c r="L47" s="158">
        <f>(E47/F47)-(H47/I47)</f>
        <v>5.7501214635422508E-2</v>
      </c>
      <c r="M47" s="158">
        <f>L47-(1.96*K47)</f>
        <v>2.9125506761383559E-2</v>
      </c>
      <c r="N47" s="158">
        <f>L47+(1.96*K47)</f>
        <v>8.5876922509461454E-2</v>
      </c>
      <c r="O47" s="157"/>
      <c r="P47" s="162" t="s">
        <v>922</v>
      </c>
      <c r="Q47" s="119"/>
      <c r="R47" s="119"/>
      <c r="S47" s="119"/>
      <c r="T47" s="119"/>
      <c r="U47" s="119"/>
      <c r="V47" s="119"/>
      <c r="W47" s="119"/>
      <c r="X47" s="119"/>
      <c r="Y47" s="119" t="s">
        <v>967</v>
      </c>
      <c r="Z47" s="119"/>
    </row>
    <row r="48" spans="1:26" ht="17.25" customHeight="1">
      <c r="A48" s="121"/>
      <c r="B48" s="119"/>
      <c r="C48" s="161" t="s">
        <v>966</v>
      </c>
      <c r="D48" s="120" t="s">
        <v>965</v>
      </c>
      <c r="E48" s="160"/>
      <c r="F48" s="160"/>
      <c r="G48" s="158"/>
      <c r="H48" s="160"/>
      <c r="I48" s="160"/>
      <c r="J48" s="158"/>
      <c r="K48" s="159"/>
      <c r="L48" s="158">
        <v>1.1336298024349344E-2</v>
      </c>
      <c r="M48" s="158">
        <v>-3.1428694778664001E-2</v>
      </c>
      <c r="N48" s="158">
        <v>5.4101290827362689E-2</v>
      </c>
      <c r="O48" s="157" t="s">
        <v>183</v>
      </c>
      <c r="P48" s="162"/>
      <c r="Q48" s="119" t="s">
        <v>200</v>
      </c>
      <c r="R48" s="119" t="s">
        <v>183</v>
      </c>
      <c r="S48" s="119" t="s">
        <v>182</v>
      </c>
      <c r="T48" s="119" t="s">
        <v>182</v>
      </c>
      <c r="U48" s="119" t="s">
        <v>182</v>
      </c>
      <c r="V48" s="119" t="s">
        <v>182</v>
      </c>
      <c r="W48" s="119" t="s">
        <v>182</v>
      </c>
      <c r="X48" s="119" t="s">
        <v>182</v>
      </c>
      <c r="Y48" s="119"/>
      <c r="Z48" s="119" t="s">
        <v>33</v>
      </c>
    </row>
    <row r="49" spans="1:26" ht="15" customHeight="1">
      <c r="A49" s="121"/>
      <c r="B49" s="119"/>
      <c r="C49" s="161" t="s">
        <v>959</v>
      </c>
      <c r="D49" s="120" t="s">
        <v>964</v>
      </c>
      <c r="E49" s="160"/>
      <c r="F49" s="160"/>
      <c r="G49" s="160"/>
      <c r="H49" s="160"/>
      <c r="I49" s="160"/>
      <c r="J49" s="160"/>
      <c r="K49" s="159"/>
      <c r="L49" s="158">
        <v>8.0000000000000002E-3</v>
      </c>
      <c r="M49" s="158">
        <v>4.0000000000000001E-3</v>
      </c>
      <c r="N49" s="158">
        <v>1.2E-2</v>
      </c>
      <c r="O49" s="157">
        <v>0.81</v>
      </c>
      <c r="P49" s="119"/>
      <c r="Q49" s="119" t="s">
        <v>182</v>
      </c>
      <c r="R49" s="119" t="s">
        <v>14</v>
      </c>
      <c r="S49" s="119" t="s">
        <v>182</v>
      </c>
      <c r="T49" s="119" t="s">
        <v>182</v>
      </c>
      <c r="U49" s="119" t="s">
        <v>182</v>
      </c>
      <c r="V49" s="119" t="s">
        <v>182</v>
      </c>
      <c r="W49" s="119" t="s">
        <v>182</v>
      </c>
      <c r="X49" s="119" t="s">
        <v>182</v>
      </c>
      <c r="Y49" s="119" t="s">
        <v>979</v>
      </c>
      <c r="Z49" s="119" t="s">
        <v>199</v>
      </c>
    </row>
    <row r="50" spans="1:26" ht="17.25" customHeight="1">
      <c r="A50" s="118" t="s">
        <v>978</v>
      </c>
      <c r="B50" s="116" t="s">
        <v>977</v>
      </c>
      <c r="C50" s="156" t="s">
        <v>976</v>
      </c>
      <c r="D50" s="117" t="s">
        <v>919</v>
      </c>
      <c r="E50" s="155">
        <v>34</v>
      </c>
      <c r="F50" s="155">
        <v>368</v>
      </c>
      <c r="G50" s="137">
        <f>E50/F50</f>
        <v>9.2391304347826081E-2</v>
      </c>
      <c r="H50" s="155">
        <v>64</v>
      </c>
      <c r="I50" s="155">
        <v>10300</v>
      </c>
      <c r="J50" s="150">
        <f>H50/I50</f>
        <v>6.2135922330097092E-3</v>
      </c>
      <c r="K50" s="151">
        <f>(E50*(F50-E50)/F50^3+H50*(I50-H50)/I50^3)^0.5</f>
        <v>1.511511732456421E-2</v>
      </c>
      <c r="L50" s="150">
        <f>(E50/F50)-(H50/I50)</f>
        <v>8.6177712114816368E-2</v>
      </c>
      <c r="M50" s="150">
        <f>L50-(1.96*K50)</f>
        <v>5.6552082158670518E-2</v>
      </c>
      <c r="N50" s="150">
        <f>L50+(1.96*K50)</f>
        <v>0.11580334207096221</v>
      </c>
      <c r="O50" s="154"/>
      <c r="P50" s="116" t="s">
        <v>926</v>
      </c>
      <c r="Q50" s="116"/>
      <c r="R50" s="116"/>
      <c r="S50" s="116"/>
      <c r="T50" s="116"/>
      <c r="U50" s="116"/>
      <c r="V50" s="116"/>
      <c r="W50" s="116"/>
      <c r="X50" s="116"/>
      <c r="Y50" s="116" t="s">
        <v>975</v>
      </c>
      <c r="Z50" s="116"/>
    </row>
    <row r="51" spans="1:26">
      <c r="A51" s="118"/>
      <c r="B51" s="116"/>
      <c r="C51" s="156" t="s">
        <v>974</v>
      </c>
      <c r="D51" s="117" t="s">
        <v>16</v>
      </c>
      <c r="E51" s="155">
        <v>13</v>
      </c>
      <c r="F51" s="155">
        <v>45</v>
      </c>
      <c r="G51" s="137">
        <f>E51/F51</f>
        <v>0.28888888888888886</v>
      </c>
      <c r="H51" s="155">
        <v>0</v>
      </c>
      <c r="I51" s="155">
        <v>377</v>
      </c>
      <c r="J51" s="150">
        <f>H51/I51</f>
        <v>0</v>
      </c>
      <c r="K51" s="151">
        <f>(E51*(F51-E51)/F51^3+H51*(I51-H51)/I51^3)^0.5</f>
        <v>6.7565951116985962E-2</v>
      </c>
      <c r="L51" s="150">
        <f>(E51/F51)-(H51/I51)</f>
        <v>0.28888888888888886</v>
      </c>
      <c r="M51" s="150">
        <f>L51-(1.96*K51)</f>
        <v>0.15645962469959637</v>
      </c>
      <c r="N51" s="150">
        <f>L51+(1.96*K51)</f>
        <v>0.42131815307818132</v>
      </c>
      <c r="O51" s="154"/>
      <c r="P51" s="116"/>
      <c r="Q51" s="116"/>
      <c r="R51" s="116"/>
      <c r="S51" s="116"/>
      <c r="T51" s="116"/>
      <c r="U51" s="116"/>
      <c r="V51" s="116"/>
      <c r="W51" s="116"/>
      <c r="X51" s="116"/>
      <c r="Y51" s="116" t="s">
        <v>973</v>
      </c>
      <c r="Z51" s="116"/>
    </row>
    <row r="52" spans="1:26" ht="16" customHeight="1">
      <c r="A52" s="118"/>
      <c r="B52" s="116"/>
      <c r="C52" s="156" t="s">
        <v>972</v>
      </c>
      <c r="D52" s="117" t="s">
        <v>919</v>
      </c>
      <c r="E52" s="155">
        <v>23</v>
      </c>
      <c r="F52" s="155">
        <v>67</v>
      </c>
      <c r="G52" s="137">
        <f>E52/F52</f>
        <v>0.34328358208955223</v>
      </c>
      <c r="H52" s="155">
        <v>75</v>
      </c>
      <c r="I52" s="155">
        <v>1204</v>
      </c>
      <c r="J52" s="150">
        <f>H52/I52</f>
        <v>6.229235880398671E-2</v>
      </c>
      <c r="K52" s="151">
        <f>(E52*(F52-E52)/F52^3+H52*(I52-H52)/I52^3)^0.5</f>
        <v>5.8423373361152248E-2</v>
      </c>
      <c r="L52" s="150">
        <f>(E52/F52)-(H52/I52)</f>
        <v>0.28099122328556553</v>
      </c>
      <c r="M52" s="150">
        <f>L52-(1.96*K52)</f>
        <v>0.16648141149770712</v>
      </c>
      <c r="N52" s="150">
        <f>L52+(1.96*K52)</f>
        <v>0.39550103507342393</v>
      </c>
      <c r="O52" s="154"/>
      <c r="P52" s="116" t="s">
        <v>918</v>
      </c>
      <c r="Q52" s="116"/>
      <c r="R52" s="116"/>
      <c r="S52" s="116"/>
      <c r="T52" s="116"/>
      <c r="U52" s="116"/>
      <c r="V52" s="116"/>
      <c r="W52" s="116"/>
      <c r="X52" s="116"/>
      <c r="Y52" s="116" t="s">
        <v>971</v>
      </c>
      <c r="Z52" s="116"/>
    </row>
    <row r="53" spans="1:26" ht="17.25" customHeight="1">
      <c r="A53" s="118"/>
      <c r="B53" s="116"/>
      <c r="C53" s="156" t="s">
        <v>970</v>
      </c>
      <c r="D53" s="117" t="s">
        <v>185</v>
      </c>
      <c r="E53" s="155">
        <v>31</v>
      </c>
      <c r="F53" s="155">
        <v>73</v>
      </c>
      <c r="G53" s="137">
        <f>E53/F53</f>
        <v>0.42465753424657532</v>
      </c>
      <c r="H53" s="155">
        <v>74</v>
      </c>
      <c r="I53" s="155">
        <v>1970</v>
      </c>
      <c r="J53" s="150">
        <f>H53/I53</f>
        <v>3.7563451776649749E-2</v>
      </c>
      <c r="K53" s="151">
        <f>(E53*(F53-E53)/F53^3+H53*(I53-H53)/I53^3)^0.5</f>
        <v>5.8010765623025706E-2</v>
      </c>
      <c r="L53" s="150">
        <f>(E53/F53)-(H53/I53)</f>
        <v>0.38709408246992555</v>
      </c>
      <c r="M53" s="150">
        <f>L53-(1.96*K53)</f>
        <v>0.27339298184879518</v>
      </c>
      <c r="N53" s="150">
        <f>L53+(1.96*K53)</f>
        <v>0.50079518309105597</v>
      </c>
      <c r="O53" s="154"/>
      <c r="P53" s="116"/>
      <c r="Q53" s="116"/>
      <c r="R53" s="116"/>
      <c r="S53" s="116"/>
      <c r="T53" s="116"/>
      <c r="U53" s="116"/>
      <c r="V53" s="116"/>
      <c r="W53" s="116"/>
      <c r="X53" s="116"/>
      <c r="Y53" s="116" t="s">
        <v>969</v>
      </c>
      <c r="Z53" s="116"/>
    </row>
    <row r="54" spans="1:26" ht="17.25" customHeight="1">
      <c r="A54" s="118"/>
      <c r="B54" s="116"/>
      <c r="C54" s="156" t="s">
        <v>968</v>
      </c>
      <c r="D54" s="117" t="s">
        <v>921</v>
      </c>
      <c r="E54" s="155">
        <v>39</v>
      </c>
      <c r="F54" s="155">
        <v>85</v>
      </c>
      <c r="G54" s="137">
        <f>E54/F54</f>
        <v>0.45882352941176469</v>
      </c>
      <c r="H54" s="155">
        <v>99</v>
      </c>
      <c r="I54" s="155">
        <v>1581</v>
      </c>
      <c r="J54" s="137">
        <f>H54/I54</f>
        <v>6.2618595825426948E-2</v>
      </c>
      <c r="K54" s="151">
        <f>(E54*(F54-E54)/F54^3+H54*(I54-H54)/I54^3)^0.5</f>
        <v>5.4390773247730062E-2</v>
      </c>
      <c r="L54" s="150">
        <f>(E54/F54)-(H54/I54)</f>
        <v>0.39620493358633774</v>
      </c>
      <c r="M54" s="150">
        <f>L54-(1.96*K54)</f>
        <v>0.2895990180207868</v>
      </c>
      <c r="N54" s="150">
        <f>L54+(1.96*K54)</f>
        <v>0.50281084915188867</v>
      </c>
      <c r="O54" s="154"/>
      <c r="P54" s="116" t="s">
        <v>922</v>
      </c>
      <c r="Q54" s="116"/>
      <c r="R54" s="116"/>
      <c r="S54" s="116"/>
      <c r="T54" s="116"/>
      <c r="U54" s="116"/>
      <c r="V54" s="116"/>
      <c r="W54" s="116"/>
      <c r="X54" s="116"/>
      <c r="Y54" s="116" t="s">
        <v>967</v>
      </c>
      <c r="Z54" s="116"/>
    </row>
    <row r="55" spans="1:26" ht="17.25" customHeight="1">
      <c r="A55" s="118"/>
      <c r="B55" s="116"/>
      <c r="C55" s="153" t="s">
        <v>966</v>
      </c>
      <c r="D55" s="117" t="s">
        <v>965</v>
      </c>
      <c r="E55" s="152"/>
      <c r="F55" s="152"/>
      <c r="G55" s="150"/>
      <c r="H55" s="152"/>
      <c r="I55" s="152"/>
      <c r="J55" s="150"/>
      <c r="K55" s="151"/>
      <c r="L55" s="150">
        <v>0.38709408246992555</v>
      </c>
      <c r="M55" s="150">
        <v>0.27339298184879518</v>
      </c>
      <c r="N55" s="150">
        <v>0.50079518309105597</v>
      </c>
      <c r="O55" s="154" t="s">
        <v>183</v>
      </c>
      <c r="P55" s="116"/>
      <c r="Q55" s="116" t="s">
        <v>182</v>
      </c>
      <c r="R55" s="116" t="s">
        <v>182</v>
      </c>
      <c r="S55" s="116" t="s">
        <v>182</v>
      </c>
      <c r="T55" s="116" t="s">
        <v>182</v>
      </c>
      <c r="U55" s="116" t="s">
        <v>182</v>
      </c>
      <c r="V55" s="116" t="s">
        <v>21</v>
      </c>
      <c r="W55" s="116" t="s">
        <v>182</v>
      </c>
      <c r="X55" s="116" t="s">
        <v>182</v>
      </c>
      <c r="Y55" s="116"/>
      <c r="Z55" s="116" t="s">
        <v>924</v>
      </c>
    </row>
    <row r="56" spans="1:26" ht="15" customHeight="1">
      <c r="A56" s="118"/>
      <c r="B56" s="116"/>
      <c r="C56" s="153" t="s">
        <v>959</v>
      </c>
      <c r="D56" s="117" t="s">
        <v>964</v>
      </c>
      <c r="E56" s="152"/>
      <c r="F56" s="152"/>
      <c r="G56" s="152"/>
      <c r="H56" s="152"/>
      <c r="I56" s="152"/>
      <c r="J56" s="152"/>
      <c r="K56" s="151"/>
      <c r="L56" s="150">
        <v>9.8399397964700083E-2</v>
      </c>
      <c r="M56" s="150">
        <v>6.9718105233157829E-2</v>
      </c>
      <c r="N56" s="150">
        <v>0.12708069069624234</v>
      </c>
      <c r="O56" s="154">
        <v>0.9</v>
      </c>
      <c r="P56" s="116"/>
      <c r="Q56" s="116" t="s">
        <v>182</v>
      </c>
      <c r="R56" s="116" t="s">
        <v>14</v>
      </c>
      <c r="S56" s="116" t="s">
        <v>182</v>
      </c>
      <c r="T56" s="116" t="s">
        <v>182</v>
      </c>
      <c r="U56" s="116" t="s">
        <v>182</v>
      </c>
      <c r="V56" s="116" t="s">
        <v>21</v>
      </c>
      <c r="W56" s="116" t="s">
        <v>182</v>
      </c>
      <c r="X56" s="116" t="s">
        <v>182</v>
      </c>
      <c r="Y56" s="116"/>
      <c r="Z56" s="116" t="s">
        <v>924</v>
      </c>
    </row>
    <row r="57" spans="1:26" ht="15" customHeight="1">
      <c r="A57" s="116"/>
      <c r="B57" s="116"/>
      <c r="C57" s="153"/>
      <c r="D57" s="117"/>
      <c r="E57" s="152"/>
      <c r="F57" s="152"/>
      <c r="G57" s="152"/>
      <c r="H57" s="152"/>
      <c r="I57" s="152"/>
      <c r="J57" s="152"/>
      <c r="K57" s="151"/>
      <c r="L57" s="150"/>
      <c r="M57" s="150"/>
      <c r="N57" s="150"/>
      <c r="O57" s="149"/>
      <c r="P57" s="116"/>
      <c r="Q57" s="116"/>
      <c r="R57" s="116"/>
      <c r="S57" s="116"/>
      <c r="T57" s="116"/>
      <c r="U57" s="116"/>
      <c r="V57" s="116"/>
      <c r="W57" s="116"/>
      <c r="X57" s="116"/>
      <c r="Y57" s="116"/>
      <c r="Z57" s="116"/>
    </row>
    <row r="58" spans="1:26" s="142" customFormat="1">
      <c r="A58" s="142" t="s">
        <v>963</v>
      </c>
      <c r="B58" s="142" t="s">
        <v>925</v>
      </c>
      <c r="C58" s="142" t="s">
        <v>962</v>
      </c>
      <c r="D58" s="144" t="s">
        <v>185</v>
      </c>
      <c r="E58" s="148">
        <v>45</v>
      </c>
      <c r="F58" s="148">
        <v>377</v>
      </c>
      <c r="G58" s="146">
        <f>E58/F58</f>
        <v>0.11936339522546419</v>
      </c>
      <c r="H58" s="148">
        <v>114</v>
      </c>
      <c r="I58" s="148">
        <v>3489</v>
      </c>
      <c r="J58" s="146">
        <f>H58/I58</f>
        <v>3.2674118658641442E-2</v>
      </c>
      <c r="K58" s="147">
        <f>(E58*(F58-E58)/F58^3+H58*(I58-H58)/I58^3)^0.5</f>
        <v>1.6967044231129196E-2</v>
      </c>
      <c r="L58" s="146">
        <f>(E58/F58)-(H58/I58)</f>
        <v>8.6689276566822737E-2</v>
      </c>
      <c r="M58" s="146">
        <f>L58-(1.96*K58)</f>
        <v>5.3433869873809513E-2</v>
      </c>
      <c r="N58" s="146">
        <f>L58+(1.96*K58)</f>
        <v>0.11994468325983595</v>
      </c>
      <c r="O58" s="143"/>
    </row>
    <row r="59" spans="1:26" s="142" customFormat="1">
      <c r="C59" s="142" t="s">
        <v>961</v>
      </c>
      <c r="D59" s="144" t="s">
        <v>185</v>
      </c>
      <c r="E59" s="148">
        <v>33</v>
      </c>
      <c r="F59" s="148">
        <v>458</v>
      </c>
      <c r="G59" s="146">
        <f>E59/F59</f>
        <v>7.2052401746724892E-2</v>
      </c>
      <c r="H59" s="148">
        <v>65</v>
      </c>
      <c r="I59" s="148">
        <v>10260</v>
      </c>
      <c r="J59" s="146">
        <f>H59/I59</f>
        <v>6.3352826510721244E-3</v>
      </c>
      <c r="K59" s="147">
        <f>(E59*(F59-E59)/F59^3+H59*(I59-H59)/I59^3)^0.5</f>
        <v>1.2107764351565116E-2</v>
      </c>
      <c r="L59" s="146">
        <f>(E59/F59)-(H59/I59)</f>
        <v>6.5717119095652768E-2</v>
      </c>
      <c r="M59" s="146">
        <f>L59-(1.96*K59)</f>
        <v>4.1985900966585138E-2</v>
      </c>
      <c r="N59" s="146">
        <f>L59+(1.96*K59)</f>
        <v>8.9448337224720398E-2</v>
      </c>
      <c r="O59" s="143"/>
    </row>
    <row r="60" spans="1:26" s="142" customFormat="1">
      <c r="C60" s="142" t="s">
        <v>960</v>
      </c>
      <c r="D60" s="144" t="s">
        <v>185</v>
      </c>
      <c r="E60" s="148">
        <v>74</v>
      </c>
      <c r="F60" s="148">
        <v>883</v>
      </c>
      <c r="G60" s="146">
        <f>E60/F60</f>
        <v>8.3805209513023782E-2</v>
      </c>
      <c r="H60" s="148">
        <v>204</v>
      </c>
      <c r="I60" s="148">
        <v>30811</v>
      </c>
      <c r="J60" s="146">
        <f>H60/I60</f>
        <v>6.6210119762422515E-3</v>
      </c>
      <c r="K60" s="147">
        <f>(E60*(F60-E60)/F60^3+H60*(I60-H60)/I60^3)^0.5</f>
        <v>9.3364438308936679E-3</v>
      </c>
      <c r="L60" s="146">
        <f>(E60/F60)-(H60/I60)</f>
        <v>7.7184197536781532E-2</v>
      </c>
      <c r="M60" s="146">
        <f>L60-(1.96*K60)</f>
        <v>5.8884767628229945E-2</v>
      </c>
      <c r="N60" s="146">
        <f>L60+(1.96*K60)</f>
        <v>9.5483627445333119E-2</v>
      </c>
      <c r="O60" s="143"/>
    </row>
    <row r="61" spans="1:26" s="142" customFormat="1">
      <c r="C61" s="145" t="s">
        <v>107</v>
      </c>
      <c r="D61" s="144" t="s">
        <v>940</v>
      </c>
      <c r="E61" s="144"/>
      <c r="F61" s="144"/>
      <c r="G61" s="144"/>
      <c r="H61" s="144"/>
      <c r="I61" s="144"/>
      <c r="J61" s="144"/>
      <c r="K61" s="144"/>
      <c r="L61" s="143">
        <v>7.4999999999999997E-2</v>
      </c>
      <c r="M61" s="143">
        <v>6.2E-2</v>
      </c>
      <c r="N61" s="143">
        <v>8.7999999999999995E-2</v>
      </c>
      <c r="O61" s="143"/>
      <c r="Q61" s="142" t="s">
        <v>182</v>
      </c>
      <c r="R61" s="142" t="s">
        <v>182</v>
      </c>
      <c r="S61" s="142" t="s">
        <v>182</v>
      </c>
      <c r="T61" s="142" t="s">
        <v>182</v>
      </c>
      <c r="U61" s="142" t="s">
        <v>182</v>
      </c>
      <c r="V61" s="142" t="s">
        <v>182</v>
      </c>
      <c r="W61" s="142" t="s">
        <v>182</v>
      </c>
      <c r="X61" s="142" t="s">
        <v>182</v>
      </c>
      <c r="Z61" s="142" t="s">
        <v>924</v>
      </c>
    </row>
    <row r="62" spans="1:26" s="132" customFormat="1" ht="56">
      <c r="A62" s="132" t="s">
        <v>197</v>
      </c>
      <c r="B62" s="132" t="s">
        <v>194</v>
      </c>
      <c r="C62" s="132" t="s">
        <v>196</v>
      </c>
      <c r="D62" s="134" t="s">
        <v>185</v>
      </c>
      <c r="E62" s="139">
        <v>72</v>
      </c>
      <c r="F62" s="139">
        <v>3973</v>
      </c>
      <c r="G62" s="137">
        <f t="shared" ref="G62:G67" si="6">E62/F62</f>
        <v>1.8122325698464635E-2</v>
      </c>
      <c r="H62" s="139">
        <v>1</v>
      </c>
      <c r="I62" s="139">
        <v>4529</v>
      </c>
      <c r="J62" s="137">
        <f t="shared" ref="J62:J67" si="7">H62/I62</f>
        <v>2.2079929344226098E-4</v>
      </c>
      <c r="K62" s="138">
        <f t="shared" ref="K62:K67" si="8">(E62*(F62-E62)/F62^3+H62*(I62-H62)/I62^3)^0.5</f>
        <v>2.1277804386624372E-3</v>
      </c>
      <c r="L62" s="137">
        <f t="shared" ref="L62:L67" si="9">(E62/F62)-(H62/I62)</f>
        <v>1.7901526405022374E-2</v>
      </c>
      <c r="M62" s="137">
        <f t="shared" ref="M62:M67" si="10">L62-(1.96*K62)</f>
        <v>1.3731076745243997E-2</v>
      </c>
      <c r="N62" s="137">
        <f t="shared" ref="N62:N67" si="11">L62+(1.96*K62)</f>
        <v>2.2071976064800752E-2</v>
      </c>
      <c r="O62" s="133"/>
      <c r="Y62" s="132" t="s">
        <v>195</v>
      </c>
    </row>
    <row r="63" spans="1:26" s="132" customFormat="1" ht="28">
      <c r="B63" s="132" t="s">
        <v>194</v>
      </c>
      <c r="C63" s="132" t="s">
        <v>193</v>
      </c>
      <c r="D63" s="134" t="s">
        <v>185</v>
      </c>
      <c r="E63" s="139">
        <v>208</v>
      </c>
      <c r="F63" s="139">
        <v>10620</v>
      </c>
      <c r="G63" s="137">
        <f t="shared" si="6"/>
        <v>1.9585687382297552E-2</v>
      </c>
      <c r="H63" s="139">
        <v>7</v>
      </c>
      <c r="I63" s="139">
        <v>14663</v>
      </c>
      <c r="J63" s="137">
        <f t="shared" si="7"/>
        <v>4.7739207529155016E-4</v>
      </c>
      <c r="K63" s="138">
        <f t="shared" si="8"/>
        <v>1.3567049395058165E-3</v>
      </c>
      <c r="L63" s="137">
        <f t="shared" si="9"/>
        <v>1.9108295307006001E-2</v>
      </c>
      <c r="M63" s="137">
        <f t="shared" si="10"/>
        <v>1.64491536255746E-2</v>
      </c>
      <c r="N63" s="137">
        <f t="shared" si="11"/>
        <v>2.1767436988437402E-2</v>
      </c>
      <c r="O63" s="133"/>
      <c r="Y63" s="132" t="s">
        <v>192</v>
      </c>
    </row>
    <row r="64" spans="1:26" s="132" customFormat="1" ht="28">
      <c r="B64" s="132" t="s">
        <v>189</v>
      </c>
      <c r="C64" s="132" t="s">
        <v>158</v>
      </c>
      <c r="D64" s="134" t="s">
        <v>185</v>
      </c>
      <c r="E64" s="139">
        <v>97</v>
      </c>
      <c r="F64" s="139">
        <v>967</v>
      </c>
      <c r="G64" s="137">
        <f t="shared" si="6"/>
        <v>0.10031023784901758</v>
      </c>
      <c r="H64" s="139">
        <v>1</v>
      </c>
      <c r="I64" s="139">
        <v>304</v>
      </c>
      <c r="J64" s="137">
        <f t="shared" si="7"/>
        <v>3.2894736842105261E-3</v>
      </c>
      <c r="K64" s="138">
        <f t="shared" si="8"/>
        <v>1.0203575753258809E-2</v>
      </c>
      <c r="L64" s="137">
        <f t="shared" si="9"/>
        <v>9.7020764164807052E-2</v>
      </c>
      <c r="M64" s="137">
        <f t="shared" si="10"/>
        <v>7.7021755688419791E-2</v>
      </c>
      <c r="N64" s="137">
        <f t="shared" si="11"/>
        <v>0.11701977264119431</v>
      </c>
      <c r="O64" s="133"/>
      <c r="Y64" s="132" t="s">
        <v>191</v>
      </c>
    </row>
    <row r="65" spans="2:26" s="132" customFormat="1" ht="28">
      <c r="B65" s="132" t="s">
        <v>190</v>
      </c>
      <c r="C65" s="132" t="s">
        <v>158</v>
      </c>
      <c r="D65" s="134" t="s">
        <v>185</v>
      </c>
      <c r="E65" s="139">
        <v>105</v>
      </c>
      <c r="F65" s="139">
        <v>1216</v>
      </c>
      <c r="G65" s="137">
        <f t="shared" si="6"/>
        <v>8.6348684210526314E-2</v>
      </c>
      <c r="H65" s="139">
        <v>0</v>
      </c>
      <c r="I65" s="139">
        <v>827</v>
      </c>
      <c r="J65" s="137">
        <f t="shared" si="7"/>
        <v>0</v>
      </c>
      <c r="K65" s="138">
        <f t="shared" si="8"/>
        <v>8.054736110139047E-3</v>
      </c>
      <c r="L65" s="137">
        <f t="shared" si="9"/>
        <v>8.6348684210526314E-2</v>
      </c>
      <c r="M65" s="137">
        <f t="shared" si="10"/>
        <v>7.0561401434653781E-2</v>
      </c>
      <c r="N65" s="137">
        <f t="shared" si="11"/>
        <v>0.10213596698639885</v>
      </c>
      <c r="O65" s="133"/>
    </row>
    <row r="66" spans="2:26" s="132" customFormat="1" ht="28">
      <c r="B66" s="132" t="s">
        <v>189</v>
      </c>
      <c r="C66" s="132" t="s">
        <v>188</v>
      </c>
      <c r="D66" s="141" t="s">
        <v>185</v>
      </c>
      <c r="E66" s="140">
        <v>24</v>
      </c>
      <c r="F66" s="139">
        <v>1168</v>
      </c>
      <c r="G66" s="137">
        <f t="shared" si="6"/>
        <v>2.0547945205479451E-2</v>
      </c>
      <c r="H66" s="139">
        <v>0</v>
      </c>
      <c r="I66" s="139">
        <v>2698</v>
      </c>
      <c r="J66" s="137">
        <f t="shared" si="7"/>
        <v>0</v>
      </c>
      <c r="K66" s="138">
        <f t="shared" si="8"/>
        <v>4.1510156325826166E-3</v>
      </c>
      <c r="L66" s="137">
        <f t="shared" si="9"/>
        <v>2.0547945205479451E-2</v>
      </c>
      <c r="M66" s="137">
        <f t="shared" si="10"/>
        <v>1.2411954565617523E-2</v>
      </c>
      <c r="N66" s="137">
        <f t="shared" si="11"/>
        <v>2.8683935845341381E-2</v>
      </c>
      <c r="O66" s="133"/>
      <c r="Y66" s="132" t="s">
        <v>187</v>
      </c>
    </row>
    <row r="67" spans="2:26" s="132" customFormat="1" ht="28">
      <c r="C67" s="132" t="s">
        <v>186</v>
      </c>
      <c r="D67" s="141" t="s">
        <v>185</v>
      </c>
      <c r="E67" s="140">
        <v>156</v>
      </c>
      <c r="F67" s="139">
        <v>2007</v>
      </c>
      <c r="G67" s="137">
        <f t="shared" si="6"/>
        <v>7.7727952167414044E-2</v>
      </c>
      <c r="H67" s="139">
        <v>3</v>
      </c>
      <c r="I67" s="139">
        <v>1859</v>
      </c>
      <c r="J67" s="137">
        <f t="shared" si="7"/>
        <v>1.6137708445400753E-3</v>
      </c>
      <c r="K67" s="138">
        <f t="shared" si="8"/>
        <v>6.0485394812573416E-3</v>
      </c>
      <c r="L67" s="137">
        <f t="shared" si="9"/>
        <v>7.6114181322873967E-2</v>
      </c>
      <c r="M67" s="137">
        <f t="shared" si="10"/>
        <v>6.4259043939609573E-2</v>
      </c>
      <c r="N67" s="137">
        <f t="shared" si="11"/>
        <v>8.7969318706138361E-2</v>
      </c>
      <c r="O67" s="133"/>
      <c r="Y67" s="132" t="s">
        <v>184</v>
      </c>
    </row>
    <row r="68" spans="2:26" s="132" customFormat="1" ht="69" customHeight="1">
      <c r="C68" s="136" t="s">
        <v>959</v>
      </c>
      <c r="D68" s="134" t="s">
        <v>943</v>
      </c>
      <c r="E68" s="135" t="s">
        <v>958</v>
      </c>
      <c r="F68" s="134"/>
      <c r="G68" s="134"/>
      <c r="H68" s="134"/>
      <c r="I68" s="134"/>
      <c r="J68" s="134"/>
      <c r="K68" s="134"/>
      <c r="L68" s="134"/>
      <c r="M68" s="133"/>
      <c r="N68" s="133"/>
      <c r="O68" s="133" t="s">
        <v>183</v>
      </c>
      <c r="Q68" s="132" t="s">
        <v>182</v>
      </c>
      <c r="R68" s="132" t="s">
        <v>182</v>
      </c>
      <c r="S68" s="132" t="s">
        <v>182</v>
      </c>
      <c r="T68" s="132" t="s">
        <v>182</v>
      </c>
      <c r="U68" s="132" t="s">
        <v>182</v>
      </c>
      <c r="V68" s="132" t="s">
        <v>182</v>
      </c>
      <c r="W68" s="132" t="s">
        <v>182</v>
      </c>
      <c r="Z68" s="132" t="s">
        <v>924</v>
      </c>
    </row>
    <row r="69" spans="2:26">
      <c r="C69" s="131"/>
      <c r="D69" s="130"/>
      <c r="E69" s="130"/>
    </row>
    <row r="70" spans="2:26">
      <c r="C70" s="131"/>
      <c r="D70" s="130"/>
      <c r="E70" s="130"/>
    </row>
    <row r="72" spans="2:26">
      <c r="C72" s="131"/>
    </row>
    <row r="73" spans="2:26">
      <c r="H73" s="130"/>
      <c r="I73" s="130"/>
      <c r="J73" s="130"/>
      <c r="K73" s="130"/>
      <c r="L73" s="130"/>
    </row>
  </sheetData>
  <phoneticPr fontId="33" type="noConversion"/>
  <pageMargins left="0.7" right="0.7" top="0.75" bottom="0.75" header="0.3" footer="0.3"/>
  <pageSetup orientation="portrait"/>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235"/>
  <sheetViews>
    <sheetView workbookViewId="0">
      <pane xSplit="1" ySplit="1" topLeftCell="D2" activePane="bottomRight" state="frozen"/>
      <selection pane="topRight" activeCell="B1" sqref="B1"/>
      <selection pane="bottomLeft" activeCell="A2" sqref="A2"/>
      <selection pane="bottomRight" activeCell="E14" sqref="E14"/>
    </sheetView>
  </sheetViews>
  <sheetFormatPr baseColWidth="10" defaultColWidth="8.5" defaultRowHeight="12" x14ac:dyDescent="0"/>
  <cols>
    <col min="1" max="1" width="15.5" style="66" customWidth="1"/>
    <col min="2" max="3" width="10.5" style="66" hidden="1" customWidth="1"/>
    <col min="4" max="4" width="17" style="66" customWidth="1"/>
    <col min="5" max="5" width="47.83203125" style="66" customWidth="1"/>
    <col min="6" max="6" width="21.83203125" style="66" customWidth="1"/>
    <col min="7" max="7" width="52.5" style="66" customWidth="1"/>
    <col min="8" max="8" width="7.5" style="67" customWidth="1"/>
    <col min="9" max="9" width="73.5" style="66" customWidth="1"/>
    <col min="10" max="13" width="3.5" style="67" customWidth="1"/>
    <col min="14" max="17" width="5" style="67" customWidth="1"/>
    <col min="18" max="18" width="12" style="66" customWidth="1"/>
    <col min="19" max="19" width="255.83203125" style="66" customWidth="1"/>
    <col min="20" max="16384" width="8.5" style="66"/>
  </cols>
  <sheetData>
    <row r="1" spans="1:19" ht="64.25" customHeight="1">
      <c r="A1" s="94" t="s">
        <v>103</v>
      </c>
      <c r="B1" s="94" t="s">
        <v>843</v>
      </c>
      <c r="C1" s="94" t="s">
        <v>842</v>
      </c>
      <c r="D1" s="100" t="s">
        <v>841</v>
      </c>
      <c r="E1" s="99" t="s">
        <v>840</v>
      </c>
      <c r="F1" s="99" t="s">
        <v>839</v>
      </c>
      <c r="G1" s="94" t="s">
        <v>838</v>
      </c>
      <c r="H1" s="98" t="s">
        <v>102</v>
      </c>
      <c r="I1" s="94" t="s">
        <v>204</v>
      </c>
      <c r="J1" s="97" t="s">
        <v>100</v>
      </c>
      <c r="K1" s="97" t="s">
        <v>99</v>
      </c>
      <c r="L1" s="97" t="s">
        <v>98</v>
      </c>
      <c r="M1" s="97" t="s">
        <v>97</v>
      </c>
      <c r="N1" s="97" t="s">
        <v>96</v>
      </c>
      <c r="O1" s="96" t="s">
        <v>95</v>
      </c>
      <c r="P1" s="96" t="s">
        <v>94</v>
      </c>
      <c r="Q1" s="95" t="s">
        <v>93</v>
      </c>
      <c r="R1" s="94" t="s">
        <v>92</v>
      </c>
      <c r="S1" s="93" t="s">
        <v>91</v>
      </c>
    </row>
    <row r="2" spans="1:19" ht="36.75" customHeight="1">
      <c r="A2" s="78" t="s">
        <v>809</v>
      </c>
      <c r="D2" s="66" t="s">
        <v>819</v>
      </c>
      <c r="E2" s="66" t="s">
        <v>819</v>
      </c>
      <c r="F2" s="66" t="s">
        <v>837</v>
      </c>
      <c r="G2" s="66" t="s">
        <v>836</v>
      </c>
      <c r="H2" s="67" t="s">
        <v>185</v>
      </c>
      <c r="I2" s="66" t="s">
        <v>835</v>
      </c>
      <c r="S2" s="66" t="s">
        <v>343</v>
      </c>
    </row>
    <row r="3" spans="1:19" ht="38.75" customHeight="1">
      <c r="A3" s="78" t="s">
        <v>298</v>
      </c>
      <c r="D3" s="66" t="s">
        <v>819</v>
      </c>
      <c r="E3" s="76" t="s">
        <v>834</v>
      </c>
      <c r="F3" s="66" t="s">
        <v>296</v>
      </c>
      <c r="G3" s="66" t="s">
        <v>295</v>
      </c>
      <c r="H3" s="67" t="s">
        <v>185</v>
      </c>
      <c r="I3" s="85" t="s">
        <v>833</v>
      </c>
      <c r="S3" s="66" t="s">
        <v>343</v>
      </c>
    </row>
    <row r="4" spans="1:19" s="69" customFormat="1" ht="24" customHeight="1">
      <c r="A4" s="69" t="s">
        <v>107</v>
      </c>
      <c r="C4" s="69" t="s">
        <v>832</v>
      </c>
      <c r="D4" s="69" t="s">
        <v>819</v>
      </c>
      <c r="E4" s="71"/>
      <c r="F4" s="69" t="s">
        <v>305</v>
      </c>
      <c r="H4" s="70" t="s">
        <v>831</v>
      </c>
      <c r="I4" s="86"/>
      <c r="J4" s="70" t="s">
        <v>14</v>
      </c>
      <c r="K4" s="70" t="s">
        <v>6</v>
      </c>
      <c r="L4" s="70" t="s">
        <v>14</v>
      </c>
      <c r="M4" s="70" t="s">
        <v>6</v>
      </c>
      <c r="N4" s="70" t="s">
        <v>183</v>
      </c>
      <c r="O4" s="70" t="s">
        <v>6</v>
      </c>
      <c r="P4" s="70" t="s">
        <v>6</v>
      </c>
      <c r="Q4" s="70" t="s">
        <v>6</v>
      </c>
      <c r="S4" s="69" t="s">
        <v>830</v>
      </c>
    </row>
    <row r="5" spans="1:19">
      <c r="A5" s="78" t="s">
        <v>452</v>
      </c>
      <c r="D5" s="66" t="s">
        <v>819</v>
      </c>
      <c r="E5" s="66" t="s">
        <v>829</v>
      </c>
      <c r="F5" s="66" t="s">
        <v>461</v>
      </c>
      <c r="G5" s="66" t="s">
        <v>450</v>
      </c>
      <c r="H5" s="67" t="s">
        <v>227</v>
      </c>
      <c r="I5" s="85" t="s">
        <v>828</v>
      </c>
      <c r="J5" s="66"/>
      <c r="K5" s="66"/>
      <c r="L5" s="66"/>
      <c r="M5" s="66"/>
      <c r="N5" s="66"/>
      <c r="O5" s="66"/>
      <c r="P5" s="66"/>
      <c r="Q5" s="66"/>
    </row>
    <row r="6" spans="1:19" s="69" customFormat="1" ht="48">
      <c r="A6" s="69" t="s">
        <v>827</v>
      </c>
      <c r="D6" s="69" t="s">
        <v>234</v>
      </c>
      <c r="F6" s="69" t="s">
        <v>826</v>
      </c>
      <c r="H6" s="70" t="s">
        <v>361</v>
      </c>
      <c r="I6" s="86"/>
      <c r="J6" s="69" t="s">
        <v>219</v>
      </c>
      <c r="K6" s="69" t="s">
        <v>219</v>
      </c>
      <c r="L6" s="69" t="s">
        <v>825</v>
      </c>
      <c r="M6" s="69" t="s">
        <v>824</v>
      </c>
      <c r="N6" s="69" t="s">
        <v>301</v>
      </c>
      <c r="O6" s="69" t="s">
        <v>300</v>
      </c>
      <c r="P6" s="69" t="s">
        <v>219</v>
      </c>
      <c r="Q6" s="69" t="s">
        <v>219</v>
      </c>
      <c r="R6" s="69" t="s">
        <v>823</v>
      </c>
      <c r="S6" s="69" t="s">
        <v>761</v>
      </c>
    </row>
    <row r="7" spans="1:19" ht="38.75" customHeight="1">
      <c r="A7" s="78" t="s">
        <v>312</v>
      </c>
      <c r="D7" s="66" t="s">
        <v>234</v>
      </c>
      <c r="E7" s="66" t="s">
        <v>821</v>
      </c>
      <c r="F7" s="66" t="s">
        <v>305</v>
      </c>
      <c r="G7" s="66" t="s">
        <v>314</v>
      </c>
      <c r="H7" s="67" t="s">
        <v>309</v>
      </c>
      <c r="I7" s="92" t="s">
        <v>822</v>
      </c>
      <c r="S7" s="66" t="s">
        <v>756</v>
      </c>
    </row>
    <row r="8" spans="1:19" ht="38.75" customHeight="1">
      <c r="A8" s="78" t="s">
        <v>312</v>
      </c>
      <c r="D8" s="66" t="s">
        <v>234</v>
      </c>
      <c r="E8" s="66" t="s">
        <v>821</v>
      </c>
      <c r="F8" s="66" t="s">
        <v>305</v>
      </c>
      <c r="G8" s="66" t="s">
        <v>310</v>
      </c>
      <c r="H8" s="67" t="s">
        <v>309</v>
      </c>
      <c r="I8" s="92" t="s">
        <v>820</v>
      </c>
    </row>
    <row r="9" spans="1:19">
      <c r="A9" s="78" t="s">
        <v>783</v>
      </c>
      <c r="D9" s="66" t="s">
        <v>819</v>
      </c>
      <c r="E9" s="66" t="s">
        <v>818</v>
      </c>
      <c r="F9" s="66" t="s">
        <v>305</v>
      </c>
      <c r="G9" s="66" t="s">
        <v>351</v>
      </c>
      <c r="H9" s="67" t="s">
        <v>309</v>
      </c>
      <c r="I9" s="66" t="s">
        <v>817</v>
      </c>
      <c r="J9" s="66"/>
      <c r="K9" s="66"/>
      <c r="L9" s="66"/>
      <c r="M9" s="66"/>
      <c r="N9" s="66"/>
      <c r="O9" s="66"/>
      <c r="P9" s="66"/>
      <c r="Q9" s="66"/>
      <c r="S9" s="66" t="s">
        <v>816</v>
      </c>
    </row>
    <row r="10" spans="1:19" s="69" customFormat="1" ht="24" customHeight="1">
      <c r="A10" s="69" t="s">
        <v>307</v>
      </c>
      <c r="D10" s="69" t="s">
        <v>234</v>
      </c>
      <c r="E10" s="71"/>
      <c r="F10" s="69" t="s">
        <v>305</v>
      </c>
      <c r="H10" s="70" t="s">
        <v>815</v>
      </c>
      <c r="I10" s="86"/>
      <c r="J10" s="70" t="s">
        <v>219</v>
      </c>
      <c r="K10" s="70" t="s">
        <v>219</v>
      </c>
      <c r="L10" s="70" t="s">
        <v>814</v>
      </c>
      <c r="M10" s="70" t="s">
        <v>219</v>
      </c>
      <c r="N10" s="70" t="s">
        <v>813</v>
      </c>
      <c r="O10" s="70" t="s">
        <v>219</v>
      </c>
      <c r="P10" s="70" t="s">
        <v>219</v>
      </c>
      <c r="Q10" s="70" t="s">
        <v>219</v>
      </c>
      <c r="S10" s="69" t="s">
        <v>812</v>
      </c>
    </row>
    <row r="11" spans="1:19">
      <c r="A11" s="78" t="s">
        <v>809</v>
      </c>
      <c r="B11" s="66" t="s">
        <v>225</v>
      </c>
      <c r="C11" s="66" t="s">
        <v>249</v>
      </c>
      <c r="D11" s="66" t="s">
        <v>748</v>
      </c>
      <c r="E11" s="66" t="s">
        <v>748</v>
      </c>
      <c r="F11" s="66" t="s">
        <v>808</v>
      </c>
      <c r="G11" s="66" t="s">
        <v>811</v>
      </c>
      <c r="H11" s="67" t="s">
        <v>185</v>
      </c>
      <c r="I11" s="85" t="s">
        <v>810</v>
      </c>
    </row>
    <row r="12" spans="1:19">
      <c r="A12" s="78" t="s">
        <v>809</v>
      </c>
      <c r="B12" s="66" t="s">
        <v>225</v>
      </c>
      <c r="C12" s="66" t="s">
        <v>249</v>
      </c>
      <c r="D12" s="66" t="s">
        <v>748</v>
      </c>
      <c r="E12" s="66" t="s">
        <v>748</v>
      </c>
      <c r="F12" s="66" t="s">
        <v>808</v>
      </c>
      <c r="G12" s="66" t="s">
        <v>807</v>
      </c>
      <c r="H12" s="67" t="s">
        <v>185</v>
      </c>
      <c r="I12" s="85" t="s">
        <v>806</v>
      </c>
    </row>
    <row r="13" spans="1:19" ht="24.75" customHeight="1">
      <c r="A13" s="78" t="s">
        <v>328</v>
      </c>
      <c r="D13" s="66" t="s">
        <v>748</v>
      </c>
      <c r="F13" s="76" t="s">
        <v>805</v>
      </c>
      <c r="G13" s="76" t="s">
        <v>804</v>
      </c>
      <c r="H13" s="75" t="s">
        <v>16</v>
      </c>
      <c r="I13" s="85" t="s">
        <v>803</v>
      </c>
    </row>
    <row r="14" spans="1:19" s="69" customFormat="1" ht="28.25" customHeight="1">
      <c r="A14" s="71" t="s">
        <v>107</v>
      </c>
      <c r="D14" s="69" t="s">
        <v>748</v>
      </c>
      <c r="F14" s="69" t="s">
        <v>505</v>
      </c>
      <c r="H14" s="77" t="s">
        <v>802</v>
      </c>
      <c r="I14" s="86" t="s">
        <v>801</v>
      </c>
      <c r="J14" s="77" t="s">
        <v>6</v>
      </c>
      <c r="K14" s="77" t="s">
        <v>6</v>
      </c>
      <c r="L14" s="77" t="s">
        <v>6</v>
      </c>
      <c r="M14" s="77" t="s">
        <v>6</v>
      </c>
      <c r="N14" s="77" t="s">
        <v>6</v>
      </c>
      <c r="O14" s="77" t="s">
        <v>6</v>
      </c>
      <c r="P14" s="77" t="s">
        <v>6</v>
      </c>
      <c r="Q14" s="77" t="s">
        <v>6</v>
      </c>
      <c r="R14" s="71" t="s">
        <v>800</v>
      </c>
      <c r="S14" s="71" t="s">
        <v>199</v>
      </c>
    </row>
    <row r="15" spans="1:19" ht="30.75" customHeight="1">
      <c r="A15" s="78" t="s">
        <v>328</v>
      </c>
      <c r="B15" s="66" t="s">
        <v>225</v>
      </c>
      <c r="C15" s="66" t="s">
        <v>249</v>
      </c>
      <c r="D15" s="66" t="s">
        <v>748</v>
      </c>
      <c r="E15" s="66" t="s">
        <v>748</v>
      </c>
      <c r="F15" s="66" t="s">
        <v>305</v>
      </c>
      <c r="G15" s="66" t="s">
        <v>799</v>
      </c>
      <c r="H15" s="67" t="s">
        <v>16</v>
      </c>
      <c r="I15" s="85" t="s">
        <v>798</v>
      </c>
      <c r="R15" s="66" t="s">
        <v>795</v>
      </c>
    </row>
    <row r="16" spans="1:19" ht="120" hidden="1">
      <c r="A16" s="78" t="s">
        <v>328</v>
      </c>
      <c r="B16" s="66" t="s">
        <v>225</v>
      </c>
      <c r="C16" s="66" t="s">
        <v>249</v>
      </c>
      <c r="D16" s="66" t="s">
        <v>748</v>
      </c>
      <c r="E16" s="66" t="s">
        <v>748</v>
      </c>
      <c r="F16" s="66" t="s">
        <v>268</v>
      </c>
      <c r="G16" s="66" t="s">
        <v>797</v>
      </c>
      <c r="H16" s="67" t="s">
        <v>16</v>
      </c>
      <c r="I16" s="66" t="s">
        <v>796</v>
      </c>
      <c r="R16" s="66" t="s">
        <v>795</v>
      </c>
      <c r="S16" s="66" t="s">
        <v>267</v>
      </c>
    </row>
    <row r="17" spans="1:19" ht="168" hidden="1">
      <c r="A17" s="78" t="s">
        <v>328</v>
      </c>
      <c r="B17" s="66" t="s">
        <v>225</v>
      </c>
      <c r="C17" s="66" t="s">
        <v>249</v>
      </c>
      <c r="D17" s="66" t="s">
        <v>748</v>
      </c>
      <c r="E17" s="66" t="s">
        <v>748</v>
      </c>
      <c r="F17" s="66" t="s">
        <v>268</v>
      </c>
      <c r="G17" s="66" t="s">
        <v>794</v>
      </c>
      <c r="H17" s="67" t="s">
        <v>16</v>
      </c>
      <c r="I17" s="66" t="s">
        <v>793</v>
      </c>
      <c r="R17" s="66" t="s">
        <v>792</v>
      </c>
      <c r="S17" s="66" t="s">
        <v>267</v>
      </c>
    </row>
    <row r="18" spans="1:19" s="69" customFormat="1" ht="31.75" customHeight="1">
      <c r="A18" s="69" t="s">
        <v>107</v>
      </c>
      <c r="B18" s="69" t="s">
        <v>225</v>
      </c>
      <c r="C18" s="69" t="s">
        <v>249</v>
      </c>
      <c r="D18" s="69" t="s">
        <v>748</v>
      </c>
      <c r="F18" s="69" t="s">
        <v>305</v>
      </c>
      <c r="H18" s="77" t="s">
        <v>791</v>
      </c>
      <c r="J18" s="77" t="s">
        <v>6</v>
      </c>
      <c r="K18" s="77" t="s">
        <v>183</v>
      </c>
      <c r="L18" s="77" t="s">
        <v>6</v>
      </c>
      <c r="M18" s="77" t="s">
        <v>6</v>
      </c>
      <c r="N18" s="77" t="s">
        <v>6</v>
      </c>
      <c r="O18" s="77" t="s">
        <v>6</v>
      </c>
      <c r="P18" s="77" t="s">
        <v>6</v>
      </c>
      <c r="Q18" s="77" t="s">
        <v>6</v>
      </c>
      <c r="R18" s="71" t="s">
        <v>790</v>
      </c>
      <c r="S18" s="69" t="s">
        <v>643</v>
      </c>
    </row>
    <row r="19" spans="1:19">
      <c r="A19" s="78" t="s">
        <v>737</v>
      </c>
      <c r="D19" s="66" t="s">
        <v>736</v>
      </c>
      <c r="E19" s="66" t="s">
        <v>786</v>
      </c>
      <c r="F19" s="66" t="s">
        <v>305</v>
      </c>
      <c r="G19" s="66" t="s">
        <v>789</v>
      </c>
      <c r="H19" s="67" t="s">
        <v>309</v>
      </c>
      <c r="I19" s="66" t="s">
        <v>788</v>
      </c>
      <c r="J19" s="66"/>
      <c r="K19" s="66"/>
      <c r="L19" s="66"/>
      <c r="M19" s="66"/>
      <c r="N19" s="66"/>
      <c r="O19" s="66"/>
      <c r="P19" s="66"/>
      <c r="Q19" s="66"/>
      <c r="S19" s="66" t="s">
        <v>787</v>
      </c>
    </row>
    <row r="20" spans="1:19">
      <c r="A20" s="78" t="s">
        <v>749</v>
      </c>
      <c r="D20" s="66" t="s">
        <v>748</v>
      </c>
      <c r="E20" s="66" t="s">
        <v>786</v>
      </c>
      <c r="F20" s="66" t="s">
        <v>305</v>
      </c>
      <c r="G20" s="66" t="s">
        <v>785</v>
      </c>
      <c r="H20" s="67" t="s">
        <v>309</v>
      </c>
      <c r="I20" s="66" t="s">
        <v>784</v>
      </c>
      <c r="J20" s="66"/>
      <c r="K20" s="66"/>
      <c r="L20" s="66"/>
      <c r="M20" s="66"/>
      <c r="N20" s="66"/>
      <c r="O20" s="66"/>
      <c r="P20" s="66"/>
      <c r="Q20" s="66"/>
    </row>
    <row r="21" spans="1:19">
      <c r="A21" s="89" t="s">
        <v>783</v>
      </c>
      <c r="D21" s="76" t="s">
        <v>782</v>
      </c>
      <c r="E21" s="76" t="s">
        <v>781</v>
      </c>
      <c r="F21" s="76" t="s">
        <v>305</v>
      </c>
      <c r="G21" s="66" t="s">
        <v>351</v>
      </c>
      <c r="H21" s="67" t="s">
        <v>309</v>
      </c>
      <c r="I21" s="92" t="s">
        <v>780</v>
      </c>
    </row>
    <row r="22" spans="1:19">
      <c r="A22" s="78" t="s">
        <v>312</v>
      </c>
      <c r="D22" s="66" t="s">
        <v>779</v>
      </c>
      <c r="E22" s="66" t="s">
        <v>778</v>
      </c>
      <c r="F22" s="66" t="s">
        <v>305</v>
      </c>
      <c r="G22" s="66" t="s">
        <v>777</v>
      </c>
      <c r="H22" s="67" t="s">
        <v>309</v>
      </c>
      <c r="I22" s="66" t="s">
        <v>776</v>
      </c>
      <c r="J22" s="66"/>
      <c r="K22" s="66"/>
      <c r="L22" s="66"/>
      <c r="M22" s="66"/>
      <c r="N22" s="66"/>
      <c r="O22" s="66"/>
      <c r="P22" s="66"/>
      <c r="Q22" s="66"/>
      <c r="S22" s="66" t="s">
        <v>775</v>
      </c>
    </row>
    <row r="23" spans="1:19" s="69" customFormat="1" ht="28.25" customHeight="1">
      <c r="A23" s="71" t="s">
        <v>307</v>
      </c>
      <c r="D23" s="69" t="s">
        <v>732</v>
      </c>
      <c r="F23" s="69" t="s">
        <v>305</v>
      </c>
      <c r="H23" s="77" t="s">
        <v>774</v>
      </c>
      <c r="J23" s="77" t="s">
        <v>773</v>
      </c>
      <c r="K23" s="77" t="s">
        <v>301</v>
      </c>
      <c r="L23" s="77" t="s">
        <v>303</v>
      </c>
      <c r="M23" s="77" t="s">
        <v>219</v>
      </c>
      <c r="N23" s="77" t="s">
        <v>219</v>
      </c>
      <c r="O23" s="77" t="s">
        <v>302</v>
      </c>
      <c r="P23" s="77" t="s">
        <v>219</v>
      </c>
      <c r="Q23" s="77" t="s">
        <v>219</v>
      </c>
      <c r="R23" s="71" t="s">
        <v>772</v>
      </c>
      <c r="S23" s="71" t="s">
        <v>771</v>
      </c>
    </row>
    <row r="24" spans="1:19">
      <c r="A24" s="78" t="s">
        <v>452</v>
      </c>
      <c r="D24" s="66" t="s">
        <v>748</v>
      </c>
      <c r="E24" s="66" t="s">
        <v>770</v>
      </c>
      <c r="F24" s="66" t="s">
        <v>461</v>
      </c>
      <c r="G24" s="66" t="s">
        <v>450</v>
      </c>
      <c r="H24" s="67" t="s">
        <v>227</v>
      </c>
      <c r="I24" s="66" t="s">
        <v>769</v>
      </c>
      <c r="J24" s="66"/>
      <c r="K24" s="66"/>
      <c r="L24" s="66"/>
      <c r="M24" s="66"/>
      <c r="N24" s="66"/>
      <c r="O24" s="66"/>
      <c r="P24" s="66"/>
      <c r="Q24" s="66"/>
      <c r="R24" s="66" t="s">
        <v>768</v>
      </c>
    </row>
    <row r="25" spans="1:19">
      <c r="A25" s="78" t="s">
        <v>266</v>
      </c>
      <c r="B25" s="66" t="s">
        <v>249</v>
      </c>
      <c r="C25" s="66" t="s">
        <v>224</v>
      </c>
      <c r="D25" s="66" t="s">
        <v>748</v>
      </c>
      <c r="E25" s="66" t="s">
        <v>748</v>
      </c>
      <c r="F25" s="66" t="s">
        <v>264</v>
      </c>
      <c r="G25" s="66" t="s">
        <v>767</v>
      </c>
      <c r="H25" s="67" t="s">
        <v>16</v>
      </c>
      <c r="I25" s="66" t="s">
        <v>766</v>
      </c>
      <c r="J25" s="75"/>
      <c r="K25" s="75"/>
      <c r="L25" s="75"/>
      <c r="M25" s="75"/>
      <c r="N25" s="75"/>
      <c r="O25" s="75"/>
      <c r="P25" s="75"/>
      <c r="Q25" s="75"/>
      <c r="R25" s="66" t="s">
        <v>765</v>
      </c>
    </row>
    <row r="26" spans="1:19" s="69" customFormat="1" ht="24">
      <c r="A26" s="69" t="s">
        <v>107</v>
      </c>
      <c r="B26" s="69" t="s">
        <v>249</v>
      </c>
      <c r="C26" s="69" t="s">
        <v>224</v>
      </c>
      <c r="D26" s="69" t="s">
        <v>748</v>
      </c>
      <c r="F26" s="71" t="s">
        <v>764</v>
      </c>
      <c r="H26" s="70" t="s">
        <v>763</v>
      </c>
      <c r="I26" s="69" t="s">
        <v>762</v>
      </c>
      <c r="J26" s="70" t="s">
        <v>219</v>
      </c>
      <c r="K26" s="70" t="s">
        <v>301</v>
      </c>
      <c r="L26" s="70" t="s">
        <v>303</v>
      </c>
      <c r="M26" s="70" t="s">
        <v>219</v>
      </c>
      <c r="N26" s="70" t="s">
        <v>219</v>
      </c>
      <c r="O26" s="70" t="s">
        <v>219</v>
      </c>
      <c r="P26" s="70" t="s">
        <v>219</v>
      </c>
      <c r="Q26" s="70" t="s">
        <v>219</v>
      </c>
      <c r="S26" s="69" t="s">
        <v>761</v>
      </c>
    </row>
    <row r="27" spans="1:19">
      <c r="A27" s="78" t="s">
        <v>456</v>
      </c>
      <c r="D27" s="66" t="s">
        <v>748</v>
      </c>
      <c r="E27" s="66" t="s">
        <v>748</v>
      </c>
      <c r="F27" s="66" t="s">
        <v>760</v>
      </c>
      <c r="G27" s="66" t="s">
        <v>454</v>
      </c>
      <c r="H27" s="67" t="s">
        <v>309</v>
      </c>
      <c r="I27" s="66" t="s">
        <v>759</v>
      </c>
      <c r="J27" s="66"/>
      <c r="K27" s="66"/>
      <c r="L27" s="66"/>
      <c r="M27" s="66"/>
      <c r="N27" s="66"/>
      <c r="O27" s="66"/>
      <c r="P27" s="66"/>
      <c r="Q27" s="66"/>
    </row>
    <row r="28" spans="1:19">
      <c r="A28" s="78" t="s">
        <v>749</v>
      </c>
      <c r="D28" s="66" t="s">
        <v>748</v>
      </c>
      <c r="E28" s="66" t="s">
        <v>748</v>
      </c>
      <c r="F28" s="66" t="s">
        <v>735</v>
      </c>
      <c r="G28" s="66" t="s">
        <v>758</v>
      </c>
      <c r="H28" s="67" t="s">
        <v>309</v>
      </c>
      <c r="I28" s="66" t="s">
        <v>757</v>
      </c>
      <c r="J28" s="66"/>
      <c r="K28" s="66"/>
      <c r="L28" s="66"/>
      <c r="M28" s="66"/>
      <c r="N28" s="66"/>
      <c r="O28" s="66"/>
      <c r="P28" s="66"/>
      <c r="Q28" s="66"/>
      <c r="S28" s="66" t="s">
        <v>756</v>
      </c>
    </row>
    <row r="29" spans="1:19">
      <c r="A29" s="78" t="s">
        <v>749</v>
      </c>
      <c r="D29" s="66" t="s">
        <v>748</v>
      </c>
      <c r="E29" s="66" t="s">
        <v>748</v>
      </c>
      <c r="F29" s="66" t="s">
        <v>735</v>
      </c>
      <c r="G29" s="66" t="s">
        <v>755</v>
      </c>
      <c r="H29" s="67" t="s">
        <v>309</v>
      </c>
      <c r="I29" s="66" t="s">
        <v>754</v>
      </c>
      <c r="J29" s="66"/>
      <c r="K29" s="66"/>
      <c r="L29" s="66"/>
      <c r="M29" s="66"/>
      <c r="N29" s="66"/>
      <c r="O29" s="66"/>
      <c r="P29" s="66"/>
      <c r="Q29" s="66"/>
    </row>
    <row r="30" spans="1:19">
      <c r="A30" s="78" t="s">
        <v>749</v>
      </c>
      <c r="D30" s="66" t="s">
        <v>748</v>
      </c>
      <c r="E30" s="66" t="s">
        <v>748</v>
      </c>
      <c r="F30" s="66" t="s">
        <v>735</v>
      </c>
      <c r="G30" s="66" t="s">
        <v>753</v>
      </c>
      <c r="H30" s="67" t="s">
        <v>309</v>
      </c>
      <c r="I30" s="66" t="s">
        <v>752</v>
      </c>
      <c r="J30" s="66"/>
      <c r="K30" s="66"/>
      <c r="L30" s="66"/>
      <c r="M30" s="66"/>
      <c r="N30" s="66"/>
      <c r="O30" s="66"/>
      <c r="P30" s="66"/>
      <c r="Q30" s="66"/>
    </row>
    <row r="31" spans="1:19">
      <c r="A31" s="78" t="s">
        <v>749</v>
      </c>
      <c r="D31" s="66" t="s">
        <v>748</v>
      </c>
      <c r="E31" s="66" t="s">
        <v>748</v>
      </c>
      <c r="F31" s="66" t="s">
        <v>735</v>
      </c>
      <c r="G31" s="66" t="s">
        <v>751</v>
      </c>
      <c r="H31" s="67" t="s">
        <v>309</v>
      </c>
      <c r="I31" s="66" t="s">
        <v>750</v>
      </c>
      <c r="J31" s="66"/>
      <c r="K31" s="66"/>
      <c r="L31" s="66"/>
      <c r="M31" s="66"/>
      <c r="N31" s="66"/>
      <c r="O31" s="66"/>
      <c r="P31" s="66"/>
      <c r="Q31" s="66"/>
    </row>
    <row r="32" spans="1:19">
      <c r="A32" s="78" t="s">
        <v>749</v>
      </c>
      <c r="D32" s="66" t="s">
        <v>748</v>
      </c>
      <c r="E32" s="66" t="s">
        <v>748</v>
      </c>
      <c r="F32" s="66" t="s">
        <v>735</v>
      </c>
      <c r="G32" s="66" t="s">
        <v>747</v>
      </c>
      <c r="H32" s="67" t="s">
        <v>309</v>
      </c>
      <c r="I32" s="66" t="s">
        <v>746</v>
      </c>
      <c r="J32" s="66"/>
      <c r="K32" s="66"/>
      <c r="L32" s="66"/>
      <c r="M32" s="66"/>
      <c r="N32" s="66"/>
      <c r="O32" s="66"/>
      <c r="P32" s="66"/>
      <c r="Q32" s="66"/>
    </row>
    <row r="33" spans="1:19">
      <c r="A33" s="78" t="s">
        <v>737</v>
      </c>
      <c r="D33" s="66" t="s">
        <v>736</v>
      </c>
      <c r="E33" s="66" t="s">
        <v>732</v>
      </c>
      <c r="F33" s="66" t="s">
        <v>735</v>
      </c>
      <c r="G33" s="66" t="s">
        <v>745</v>
      </c>
      <c r="H33" s="67" t="s">
        <v>309</v>
      </c>
      <c r="I33" s="66" t="s">
        <v>744</v>
      </c>
      <c r="J33" s="66"/>
      <c r="K33" s="66"/>
      <c r="L33" s="66"/>
      <c r="M33" s="66"/>
      <c r="N33" s="66"/>
      <c r="O33" s="66"/>
      <c r="P33" s="66"/>
      <c r="Q33" s="66"/>
      <c r="R33" s="66" t="s">
        <v>261</v>
      </c>
    </row>
    <row r="34" spans="1:19">
      <c r="A34" s="78" t="s">
        <v>737</v>
      </c>
      <c r="D34" s="66" t="s">
        <v>736</v>
      </c>
      <c r="E34" s="66" t="s">
        <v>732</v>
      </c>
      <c r="F34" s="66" t="s">
        <v>735</v>
      </c>
      <c r="G34" s="66" t="s">
        <v>743</v>
      </c>
      <c r="H34" s="67" t="s">
        <v>309</v>
      </c>
      <c r="I34" s="66" t="s">
        <v>742</v>
      </c>
      <c r="J34" s="66"/>
      <c r="K34" s="66"/>
      <c r="L34" s="66"/>
      <c r="M34" s="66"/>
      <c r="N34" s="66"/>
      <c r="O34" s="66"/>
      <c r="P34" s="66"/>
      <c r="Q34" s="66"/>
      <c r="R34" s="66" t="s">
        <v>261</v>
      </c>
    </row>
    <row r="35" spans="1:19">
      <c r="A35" s="78" t="s">
        <v>737</v>
      </c>
      <c r="D35" s="66" t="s">
        <v>736</v>
      </c>
      <c r="E35" s="66" t="s">
        <v>732</v>
      </c>
      <c r="F35" s="66" t="s">
        <v>735</v>
      </c>
      <c r="G35" s="66" t="s">
        <v>741</v>
      </c>
      <c r="H35" s="67" t="s">
        <v>309</v>
      </c>
      <c r="I35" s="66" t="s">
        <v>740</v>
      </c>
      <c r="J35" s="66"/>
      <c r="K35" s="66"/>
      <c r="L35" s="66"/>
      <c r="M35" s="66"/>
      <c r="N35" s="66"/>
      <c r="O35" s="66"/>
      <c r="P35" s="66"/>
      <c r="Q35" s="66"/>
      <c r="R35" s="66" t="s">
        <v>261</v>
      </c>
    </row>
    <row r="36" spans="1:19">
      <c r="A36" s="78" t="s">
        <v>737</v>
      </c>
      <c r="D36" s="66" t="s">
        <v>736</v>
      </c>
      <c r="E36" s="66" t="s">
        <v>732</v>
      </c>
      <c r="F36" s="66" t="s">
        <v>735</v>
      </c>
      <c r="G36" s="66" t="s">
        <v>739</v>
      </c>
      <c r="H36" s="67" t="s">
        <v>309</v>
      </c>
      <c r="I36" s="66" t="s">
        <v>738</v>
      </c>
      <c r="J36" s="66"/>
      <c r="K36" s="66"/>
      <c r="L36" s="66"/>
      <c r="M36" s="66"/>
      <c r="N36" s="66"/>
      <c r="O36" s="66"/>
      <c r="P36" s="66"/>
      <c r="Q36" s="66"/>
    </row>
    <row r="37" spans="1:19">
      <c r="A37" s="78" t="s">
        <v>737</v>
      </c>
      <c r="D37" s="66" t="s">
        <v>736</v>
      </c>
      <c r="E37" s="66" t="s">
        <v>732</v>
      </c>
      <c r="F37" s="66" t="s">
        <v>735</v>
      </c>
      <c r="G37" s="66" t="s">
        <v>734</v>
      </c>
      <c r="H37" s="67" t="s">
        <v>309</v>
      </c>
      <c r="I37" s="66" t="s">
        <v>733</v>
      </c>
      <c r="J37" s="66"/>
      <c r="K37" s="66"/>
      <c r="L37" s="66"/>
      <c r="M37" s="66"/>
      <c r="N37" s="66"/>
      <c r="O37" s="66"/>
      <c r="P37" s="66"/>
      <c r="Q37" s="66"/>
    </row>
    <row r="38" spans="1:19" s="69" customFormat="1" ht="28.25" customHeight="1">
      <c r="A38" s="71" t="s">
        <v>307</v>
      </c>
      <c r="D38" s="69" t="s">
        <v>732</v>
      </c>
      <c r="F38" s="69" t="s">
        <v>731</v>
      </c>
      <c r="H38" s="77" t="s">
        <v>730</v>
      </c>
      <c r="J38" s="77" t="s">
        <v>219</v>
      </c>
      <c r="K38" s="77" t="s">
        <v>301</v>
      </c>
      <c r="L38" s="77" t="s">
        <v>303</v>
      </c>
      <c r="M38" s="77" t="s">
        <v>219</v>
      </c>
      <c r="N38" s="77" t="s">
        <v>219</v>
      </c>
      <c r="O38" s="77" t="s">
        <v>302</v>
      </c>
      <c r="P38" s="77" t="s">
        <v>219</v>
      </c>
      <c r="Q38" s="77" t="s">
        <v>219</v>
      </c>
      <c r="R38" s="71"/>
      <c r="S38" s="71" t="s">
        <v>729</v>
      </c>
    </row>
    <row r="39" spans="1:19">
      <c r="A39" s="78" t="s">
        <v>452</v>
      </c>
      <c r="D39" s="66" t="s">
        <v>728</v>
      </c>
      <c r="E39" s="66" t="s">
        <v>727</v>
      </c>
      <c r="F39" s="66" t="s">
        <v>461</v>
      </c>
      <c r="G39" s="66" t="s">
        <v>450</v>
      </c>
      <c r="H39" s="67" t="s">
        <v>227</v>
      </c>
      <c r="I39" s="85" t="s">
        <v>726</v>
      </c>
      <c r="J39" s="66"/>
      <c r="K39" s="66"/>
      <c r="L39" s="66"/>
      <c r="M39" s="66"/>
      <c r="N39" s="66"/>
      <c r="O39" s="66"/>
      <c r="P39" s="66"/>
      <c r="Q39" s="66"/>
    </row>
    <row r="40" spans="1:19" s="69" customFormat="1" ht="24">
      <c r="A40" s="69" t="s">
        <v>307</v>
      </c>
      <c r="D40" s="69" t="s">
        <v>725</v>
      </c>
      <c r="F40" s="69" t="s">
        <v>679</v>
      </c>
      <c r="H40" s="70" t="s">
        <v>361</v>
      </c>
      <c r="I40" s="86"/>
      <c r="J40" s="69" t="s">
        <v>219</v>
      </c>
      <c r="K40" s="69" t="s">
        <v>301</v>
      </c>
      <c r="L40" s="69" t="s">
        <v>303</v>
      </c>
      <c r="M40" s="69" t="s">
        <v>219</v>
      </c>
      <c r="N40" s="69" t="s">
        <v>219</v>
      </c>
      <c r="O40" s="69" t="s">
        <v>300</v>
      </c>
      <c r="P40" s="69" t="s">
        <v>219</v>
      </c>
      <c r="Q40" s="69" t="s">
        <v>219</v>
      </c>
      <c r="S40" s="69" t="s">
        <v>724</v>
      </c>
    </row>
    <row r="41" spans="1:19">
      <c r="A41" s="78" t="s">
        <v>312</v>
      </c>
      <c r="D41" s="66" t="s">
        <v>716</v>
      </c>
      <c r="E41" s="66" t="s">
        <v>722</v>
      </c>
      <c r="F41" s="66" t="s">
        <v>305</v>
      </c>
      <c r="G41" s="66" t="s">
        <v>314</v>
      </c>
      <c r="H41" s="67" t="s">
        <v>309</v>
      </c>
      <c r="I41" s="85" t="s">
        <v>723</v>
      </c>
      <c r="J41" s="66"/>
      <c r="K41" s="66"/>
      <c r="L41" s="66"/>
      <c r="M41" s="66"/>
      <c r="N41" s="66"/>
      <c r="O41" s="66"/>
      <c r="P41" s="66"/>
      <c r="Q41" s="66"/>
    </row>
    <row r="42" spans="1:19">
      <c r="A42" s="78" t="s">
        <v>312</v>
      </c>
      <c r="D42" s="66" t="s">
        <v>716</v>
      </c>
      <c r="E42" s="66" t="s">
        <v>722</v>
      </c>
      <c r="F42" s="66" t="s">
        <v>305</v>
      </c>
      <c r="G42" s="66" t="s">
        <v>310</v>
      </c>
      <c r="H42" s="67" t="s">
        <v>309</v>
      </c>
      <c r="I42" s="66" t="s">
        <v>721</v>
      </c>
      <c r="J42" s="66"/>
      <c r="K42" s="66"/>
      <c r="L42" s="66"/>
      <c r="M42" s="66"/>
      <c r="N42" s="66"/>
      <c r="O42" s="66"/>
      <c r="P42" s="66"/>
      <c r="Q42" s="66"/>
    </row>
    <row r="43" spans="1:19">
      <c r="A43" s="78" t="s">
        <v>312</v>
      </c>
      <c r="D43" s="66" t="s">
        <v>716</v>
      </c>
      <c r="E43" s="66" t="s">
        <v>718</v>
      </c>
      <c r="F43" s="66" t="s">
        <v>305</v>
      </c>
      <c r="G43" s="66" t="s">
        <v>314</v>
      </c>
      <c r="H43" s="67" t="s">
        <v>309</v>
      </c>
      <c r="I43" s="66" t="s">
        <v>720</v>
      </c>
      <c r="J43" s="66"/>
      <c r="K43" s="66"/>
      <c r="L43" s="66"/>
      <c r="M43" s="66"/>
      <c r="N43" s="66"/>
      <c r="O43" s="66"/>
      <c r="P43" s="66"/>
      <c r="Q43" s="66"/>
      <c r="S43" s="66" t="s">
        <v>719</v>
      </c>
    </row>
    <row r="44" spans="1:19">
      <c r="A44" s="78" t="s">
        <v>312</v>
      </c>
      <c r="D44" s="66" t="s">
        <v>716</v>
      </c>
      <c r="E44" s="66" t="s">
        <v>718</v>
      </c>
      <c r="F44" s="66" t="s">
        <v>305</v>
      </c>
      <c r="G44" s="66" t="s">
        <v>310</v>
      </c>
      <c r="H44" s="67" t="s">
        <v>309</v>
      </c>
      <c r="I44" s="66" t="s">
        <v>717</v>
      </c>
      <c r="J44" s="66"/>
      <c r="K44" s="66"/>
      <c r="L44" s="66"/>
      <c r="M44" s="66"/>
      <c r="N44" s="66"/>
      <c r="O44" s="66"/>
      <c r="P44" s="66"/>
      <c r="Q44" s="66"/>
    </row>
    <row r="45" spans="1:19" s="69" customFormat="1" ht="24">
      <c r="A45" s="69" t="s">
        <v>307</v>
      </c>
      <c r="D45" s="69" t="s">
        <v>716</v>
      </c>
      <c r="F45" s="69" t="s">
        <v>305</v>
      </c>
      <c r="H45" s="70" t="s">
        <v>347</v>
      </c>
      <c r="J45" s="69" t="s">
        <v>219</v>
      </c>
      <c r="K45" s="69" t="s">
        <v>301</v>
      </c>
      <c r="L45" s="69" t="s">
        <v>303</v>
      </c>
      <c r="M45" s="69" t="s">
        <v>219</v>
      </c>
      <c r="N45" s="69" t="s">
        <v>219</v>
      </c>
      <c r="O45" s="69" t="s">
        <v>219</v>
      </c>
      <c r="P45" s="69" t="s">
        <v>219</v>
      </c>
      <c r="Q45" s="69" t="s">
        <v>219</v>
      </c>
      <c r="R45" s="69" t="s">
        <v>715</v>
      </c>
      <c r="S45" s="69" t="s">
        <v>714</v>
      </c>
    </row>
    <row r="46" spans="1:19">
      <c r="A46" s="78" t="s">
        <v>298</v>
      </c>
      <c r="B46" s="66" t="s">
        <v>225</v>
      </c>
      <c r="C46" s="66" t="s">
        <v>224</v>
      </c>
      <c r="D46" s="66" t="s">
        <v>287</v>
      </c>
      <c r="E46" s="66" t="s">
        <v>713</v>
      </c>
      <c r="F46" s="66" t="s">
        <v>296</v>
      </c>
      <c r="G46" s="66" t="s">
        <v>295</v>
      </c>
      <c r="H46" s="67" t="s">
        <v>185</v>
      </c>
      <c r="I46" s="85" t="s">
        <v>712</v>
      </c>
      <c r="J46" s="75"/>
      <c r="K46" s="75"/>
      <c r="L46" s="75"/>
      <c r="M46" s="75"/>
      <c r="N46" s="75"/>
      <c r="O46" s="75"/>
      <c r="P46" s="75"/>
      <c r="Q46" s="75"/>
      <c r="R46" s="76"/>
    </row>
    <row r="47" spans="1:19" s="69" customFormat="1" ht="48">
      <c r="A47" s="69" t="s">
        <v>107</v>
      </c>
      <c r="B47" s="69" t="s">
        <v>225</v>
      </c>
      <c r="C47" s="69" t="s">
        <v>224</v>
      </c>
      <c r="D47" s="69" t="s">
        <v>674</v>
      </c>
      <c r="F47" s="69" t="s">
        <v>268</v>
      </c>
      <c r="H47" s="77" t="s">
        <v>201</v>
      </c>
      <c r="I47" s="71" t="s">
        <v>711</v>
      </c>
      <c r="J47" s="77" t="s">
        <v>6</v>
      </c>
      <c r="K47" s="77" t="s">
        <v>183</v>
      </c>
      <c r="L47" s="77" t="s">
        <v>14</v>
      </c>
      <c r="M47" s="70" t="s">
        <v>6</v>
      </c>
      <c r="N47" s="70" t="s">
        <v>6</v>
      </c>
      <c r="O47" s="70" t="s">
        <v>6</v>
      </c>
      <c r="P47" s="70" t="s">
        <v>21</v>
      </c>
      <c r="Q47" s="70" t="s">
        <v>6</v>
      </c>
      <c r="R47" s="71" t="s">
        <v>710</v>
      </c>
      <c r="S47" s="71" t="s">
        <v>709</v>
      </c>
    </row>
    <row r="48" spans="1:19" ht="27.75" customHeight="1">
      <c r="A48" s="78" t="s">
        <v>703</v>
      </c>
      <c r="B48" s="66" t="s">
        <v>225</v>
      </c>
      <c r="C48" s="66" t="s">
        <v>224</v>
      </c>
      <c r="D48" s="66" t="s">
        <v>287</v>
      </c>
      <c r="E48" s="66" t="s">
        <v>674</v>
      </c>
      <c r="F48" s="66" t="s">
        <v>706</v>
      </c>
      <c r="G48" s="66" t="s">
        <v>708</v>
      </c>
      <c r="H48" s="67" t="s">
        <v>185</v>
      </c>
      <c r="I48" s="85" t="s">
        <v>707</v>
      </c>
      <c r="J48" s="75"/>
      <c r="L48" s="75"/>
      <c r="M48" s="75"/>
      <c r="N48" s="75"/>
      <c r="O48" s="75"/>
      <c r="P48" s="75"/>
      <c r="Q48" s="75"/>
      <c r="R48" s="76"/>
      <c r="S48" s="76"/>
    </row>
    <row r="49" spans="1:19">
      <c r="A49" s="78" t="s">
        <v>703</v>
      </c>
      <c r="B49" s="66" t="s">
        <v>225</v>
      </c>
      <c r="C49" s="66" t="s">
        <v>224</v>
      </c>
      <c r="D49" s="66" t="s">
        <v>287</v>
      </c>
      <c r="E49" s="66" t="s">
        <v>674</v>
      </c>
      <c r="F49" s="66" t="s">
        <v>706</v>
      </c>
      <c r="G49" s="66" t="s">
        <v>705</v>
      </c>
      <c r="H49" s="67" t="s">
        <v>185</v>
      </c>
      <c r="I49" s="66" t="s">
        <v>704</v>
      </c>
      <c r="J49" s="75"/>
      <c r="K49" s="75"/>
      <c r="L49" s="75"/>
      <c r="M49" s="75"/>
      <c r="N49" s="75"/>
      <c r="O49" s="75"/>
      <c r="P49" s="75"/>
      <c r="Q49" s="75"/>
      <c r="R49" s="76"/>
      <c r="S49" s="76"/>
    </row>
    <row r="50" spans="1:19" ht="48">
      <c r="A50" s="78" t="s">
        <v>703</v>
      </c>
      <c r="B50" s="66" t="s">
        <v>225</v>
      </c>
      <c r="C50" s="66" t="s">
        <v>224</v>
      </c>
      <c r="D50" s="66" t="s">
        <v>287</v>
      </c>
      <c r="E50" s="66" t="s">
        <v>674</v>
      </c>
      <c r="F50" s="66" t="s">
        <v>702</v>
      </c>
      <c r="G50" s="66" t="s">
        <v>701</v>
      </c>
      <c r="H50" s="67" t="s">
        <v>185</v>
      </c>
      <c r="I50" s="66" t="s">
        <v>700</v>
      </c>
      <c r="J50" s="75"/>
      <c r="K50" s="75"/>
      <c r="L50" s="75"/>
      <c r="M50" s="75"/>
      <c r="N50" s="75"/>
      <c r="O50" s="75"/>
      <c r="P50" s="75"/>
      <c r="Q50" s="75"/>
      <c r="R50" s="76"/>
      <c r="S50" s="76"/>
    </row>
    <row r="51" spans="1:19" s="69" customFormat="1" ht="36">
      <c r="A51" s="71" t="s">
        <v>107</v>
      </c>
      <c r="F51" s="71" t="s">
        <v>699</v>
      </c>
      <c r="H51" s="77" t="s">
        <v>201</v>
      </c>
      <c r="J51" s="77" t="s">
        <v>6</v>
      </c>
      <c r="K51" s="77" t="s">
        <v>183</v>
      </c>
      <c r="L51" s="77" t="s">
        <v>14</v>
      </c>
      <c r="M51" s="77" t="s">
        <v>6</v>
      </c>
      <c r="N51" s="77" t="s">
        <v>183</v>
      </c>
      <c r="O51" s="77" t="s">
        <v>6</v>
      </c>
      <c r="P51" s="77" t="s">
        <v>183</v>
      </c>
      <c r="Q51" s="77" t="s">
        <v>183</v>
      </c>
      <c r="R51" s="71" t="s">
        <v>698</v>
      </c>
      <c r="S51" s="71" t="s">
        <v>697</v>
      </c>
    </row>
    <row r="52" spans="1:19" ht="84" hidden="1">
      <c r="A52" s="66" t="s">
        <v>653</v>
      </c>
      <c r="B52" s="66" t="s">
        <v>225</v>
      </c>
      <c r="C52" s="66" t="s">
        <v>224</v>
      </c>
      <c r="D52" s="66" t="s">
        <v>287</v>
      </c>
      <c r="E52" s="66" t="s">
        <v>696</v>
      </c>
      <c r="F52" s="66" t="s">
        <v>569</v>
      </c>
      <c r="G52" s="66" t="s">
        <v>695</v>
      </c>
      <c r="I52" s="80" t="s">
        <v>694</v>
      </c>
      <c r="J52" s="75"/>
      <c r="K52" s="75"/>
      <c r="L52" s="75"/>
      <c r="M52" s="75"/>
      <c r="N52" s="75"/>
      <c r="O52" s="75"/>
      <c r="P52" s="75"/>
      <c r="Q52" s="75"/>
      <c r="R52" s="76" t="s">
        <v>693</v>
      </c>
    </row>
    <row r="53" spans="1:19" ht="36" hidden="1">
      <c r="A53" s="66" t="s">
        <v>255</v>
      </c>
      <c r="B53" s="66" t="s">
        <v>225</v>
      </c>
      <c r="C53" s="66" t="s">
        <v>224</v>
      </c>
      <c r="D53" s="66" t="s">
        <v>287</v>
      </c>
      <c r="E53" s="66" t="s">
        <v>692</v>
      </c>
      <c r="F53" s="76" t="s">
        <v>253</v>
      </c>
      <c r="G53" s="76" t="s">
        <v>691</v>
      </c>
      <c r="H53" s="75" t="s">
        <v>185</v>
      </c>
      <c r="I53" s="76" t="s">
        <v>690</v>
      </c>
      <c r="J53" s="75"/>
      <c r="K53" s="75"/>
      <c r="L53" s="75"/>
      <c r="M53" s="75"/>
      <c r="N53" s="75"/>
      <c r="O53" s="75"/>
      <c r="P53" s="75"/>
      <c r="Q53" s="75"/>
      <c r="R53" s="76"/>
      <c r="S53" s="76"/>
    </row>
    <row r="54" spans="1:19">
      <c r="A54" s="78" t="s">
        <v>452</v>
      </c>
      <c r="D54" s="66" t="s">
        <v>683</v>
      </c>
      <c r="E54" s="66" t="s">
        <v>689</v>
      </c>
      <c r="F54" s="66" t="s">
        <v>461</v>
      </c>
      <c r="G54" s="66" t="s">
        <v>450</v>
      </c>
      <c r="H54" s="67" t="s">
        <v>227</v>
      </c>
      <c r="I54" s="66" t="s">
        <v>688</v>
      </c>
      <c r="J54" s="66"/>
      <c r="K54" s="66"/>
      <c r="L54" s="66"/>
      <c r="M54" s="66"/>
      <c r="N54" s="66"/>
      <c r="O54" s="66"/>
      <c r="P54" s="66"/>
      <c r="Q54" s="66"/>
      <c r="R54" s="66" t="s">
        <v>458</v>
      </c>
    </row>
    <row r="55" spans="1:19">
      <c r="A55" s="78" t="s">
        <v>452</v>
      </c>
      <c r="D55" s="66" t="s">
        <v>683</v>
      </c>
      <c r="E55" s="66" t="s">
        <v>687</v>
      </c>
      <c r="F55" s="66" t="s">
        <v>461</v>
      </c>
      <c r="G55" s="66" t="s">
        <v>450</v>
      </c>
      <c r="H55" s="67" t="s">
        <v>227</v>
      </c>
      <c r="I55" s="66" t="s">
        <v>686</v>
      </c>
      <c r="J55" s="66"/>
      <c r="K55" s="66"/>
      <c r="L55" s="66"/>
      <c r="M55" s="66"/>
      <c r="N55" s="66"/>
      <c r="O55" s="66"/>
      <c r="P55" s="66"/>
      <c r="Q55" s="66"/>
    </row>
    <row r="56" spans="1:19">
      <c r="A56" s="78" t="s">
        <v>452</v>
      </c>
      <c r="D56" s="66" t="s">
        <v>683</v>
      </c>
      <c r="E56" s="66" t="s">
        <v>685</v>
      </c>
      <c r="F56" s="66" t="s">
        <v>461</v>
      </c>
      <c r="G56" s="66" t="s">
        <v>450</v>
      </c>
      <c r="H56" s="67" t="s">
        <v>227</v>
      </c>
      <c r="I56" s="66" t="s">
        <v>684</v>
      </c>
      <c r="J56" s="66"/>
      <c r="K56" s="66"/>
      <c r="L56" s="66"/>
      <c r="M56" s="66"/>
      <c r="N56" s="66"/>
      <c r="O56" s="66"/>
      <c r="P56" s="66"/>
      <c r="Q56" s="66"/>
    </row>
    <row r="57" spans="1:19">
      <c r="A57" s="78" t="s">
        <v>452</v>
      </c>
      <c r="D57" s="66" t="s">
        <v>683</v>
      </c>
      <c r="E57" s="66" t="s">
        <v>682</v>
      </c>
      <c r="F57" s="66" t="s">
        <v>461</v>
      </c>
      <c r="G57" s="66" t="s">
        <v>450</v>
      </c>
      <c r="H57" s="67" t="s">
        <v>227</v>
      </c>
      <c r="I57" s="66" t="s">
        <v>681</v>
      </c>
      <c r="J57" s="66"/>
      <c r="K57" s="66"/>
      <c r="L57" s="66"/>
      <c r="M57" s="66"/>
      <c r="N57" s="66"/>
      <c r="O57" s="66"/>
      <c r="P57" s="66"/>
      <c r="Q57" s="66"/>
    </row>
    <row r="58" spans="1:19" s="69" customFormat="1" ht="24">
      <c r="A58" s="69" t="s">
        <v>307</v>
      </c>
      <c r="D58" s="69" t="s">
        <v>680</v>
      </c>
      <c r="F58" s="69" t="s">
        <v>679</v>
      </c>
      <c r="H58" s="70" t="s">
        <v>361</v>
      </c>
      <c r="J58" s="69" t="s">
        <v>303</v>
      </c>
      <c r="K58" s="69" t="s">
        <v>301</v>
      </c>
      <c r="L58" s="69" t="s">
        <v>303</v>
      </c>
      <c r="M58" s="69" t="s">
        <v>678</v>
      </c>
      <c r="N58" s="69" t="s">
        <v>301</v>
      </c>
      <c r="O58" s="69" t="s">
        <v>219</v>
      </c>
      <c r="P58" s="69" t="s">
        <v>301</v>
      </c>
      <c r="Q58" s="69" t="s">
        <v>301</v>
      </c>
      <c r="S58" s="69" t="s">
        <v>217</v>
      </c>
    </row>
    <row r="59" spans="1:19" ht="96">
      <c r="A59" s="78" t="s">
        <v>255</v>
      </c>
      <c r="B59" s="66" t="s">
        <v>225</v>
      </c>
      <c r="C59" s="66" t="s">
        <v>224</v>
      </c>
      <c r="D59" s="66" t="s">
        <v>287</v>
      </c>
      <c r="E59" s="66" t="s">
        <v>677</v>
      </c>
      <c r="F59" s="76" t="s">
        <v>253</v>
      </c>
      <c r="G59" s="76" t="s">
        <v>252</v>
      </c>
      <c r="H59" s="75" t="s">
        <v>185</v>
      </c>
      <c r="I59" s="76" t="s">
        <v>676</v>
      </c>
      <c r="J59" s="75"/>
      <c r="K59" s="75"/>
      <c r="L59" s="75"/>
      <c r="M59" s="75"/>
      <c r="N59" s="75"/>
      <c r="O59" s="75"/>
      <c r="P59" s="75"/>
      <c r="Q59" s="75"/>
      <c r="R59" s="76" t="s">
        <v>675</v>
      </c>
      <c r="S59" s="76"/>
    </row>
    <row r="60" spans="1:19" s="69" customFormat="1" ht="24">
      <c r="A60" s="69" t="s">
        <v>107</v>
      </c>
      <c r="B60" s="69" t="s">
        <v>225</v>
      </c>
      <c r="C60" s="69" t="s">
        <v>224</v>
      </c>
      <c r="D60" s="69" t="s">
        <v>674</v>
      </c>
      <c r="F60" s="71" t="s">
        <v>253</v>
      </c>
      <c r="G60" s="71"/>
      <c r="H60" s="77" t="s">
        <v>361</v>
      </c>
      <c r="J60" s="70" t="s">
        <v>14</v>
      </c>
      <c r="K60" s="77" t="s">
        <v>183</v>
      </c>
      <c r="L60" s="70" t="s">
        <v>14</v>
      </c>
      <c r="M60" s="70" t="s">
        <v>6</v>
      </c>
      <c r="N60" s="70" t="s">
        <v>6</v>
      </c>
      <c r="O60" s="70" t="s">
        <v>6</v>
      </c>
      <c r="P60" s="70" t="s">
        <v>6</v>
      </c>
      <c r="Q60" s="70" t="s">
        <v>6</v>
      </c>
      <c r="S60" s="69" t="s">
        <v>643</v>
      </c>
    </row>
    <row r="61" spans="1:19" ht="24" customHeight="1">
      <c r="A61" s="89" t="s">
        <v>671</v>
      </c>
      <c r="B61" s="76" t="s">
        <v>225</v>
      </c>
      <c r="C61" s="76" t="s">
        <v>224</v>
      </c>
      <c r="D61" s="76" t="s">
        <v>292</v>
      </c>
      <c r="E61" s="76" t="s">
        <v>652</v>
      </c>
      <c r="F61" s="76" t="s">
        <v>461</v>
      </c>
      <c r="G61" s="76" t="s">
        <v>673</v>
      </c>
      <c r="H61" s="67" t="s">
        <v>16</v>
      </c>
      <c r="I61" s="76" t="s">
        <v>672</v>
      </c>
    </row>
    <row r="62" spans="1:19" ht="24" customHeight="1">
      <c r="A62" s="89" t="s">
        <v>671</v>
      </c>
      <c r="B62" s="76"/>
      <c r="C62" s="76"/>
      <c r="D62" s="76" t="s">
        <v>292</v>
      </c>
      <c r="E62" s="76" t="s">
        <v>652</v>
      </c>
      <c r="F62" s="76" t="s">
        <v>461</v>
      </c>
      <c r="G62" s="76" t="s">
        <v>670</v>
      </c>
      <c r="H62" s="67" t="s">
        <v>16</v>
      </c>
      <c r="I62" s="91" t="s">
        <v>669</v>
      </c>
    </row>
    <row r="63" spans="1:19" s="69" customFormat="1" ht="24" customHeight="1">
      <c r="A63" s="71" t="s">
        <v>107</v>
      </c>
      <c r="B63" s="71" t="s">
        <v>225</v>
      </c>
      <c r="C63" s="71" t="s">
        <v>224</v>
      </c>
      <c r="D63" s="71" t="s">
        <v>198</v>
      </c>
      <c r="E63" s="71"/>
      <c r="F63" s="71" t="s">
        <v>668</v>
      </c>
      <c r="G63" s="71"/>
      <c r="H63" s="77" t="s">
        <v>256</v>
      </c>
      <c r="I63" s="71"/>
      <c r="J63" s="77" t="s">
        <v>14</v>
      </c>
      <c r="K63" s="77" t="s">
        <v>183</v>
      </c>
      <c r="L63" s="77" t="s">
        <v>6</v>
      </c>
      <c r="M63" s="77" t="s">
        <v>6</v>
      </c>
      <c r="N63" s="77" t="s">
        <v>183</v>
      </c>
      <c r="O63" s="77" t="s">
        <v>183</v>
      </c>
      <c r="P63" s="77" t="s">
        <v>183</v>
      </c>
      <c r="Q63" s="77" t="s">
        <v>183</v>
      </c>
      <c r="S63" s="71" t="s">
        <v>53</v>
      </c>
    </row>
    <row r="64" spans="1:19" ht="24" customHeight="1">
      <c r="A64" s="89" t="s">
        <v>653</v>
      </c>
      <c r="B64" s="76" t="s">
        <v>249</v>
      </c>
      <c r="C64" s="76" t="s">
        <v>224</v>
      </c>
      <c r="D64" s="76" t="s">
        <v>292</v>
      </c>
      <c r="E64" s="76" t="s">
        <v>652</v>
      </c>
      <c r="F64" s="76" t="s">
        <v>253</v>
      </c>
      <c r="G64" s="76" t="s">
        <v>667</v>
      </c>
      <c r="H64" s="75" t="s">
        <v>185</v>
      </c>
      <c r="I64" s="76" t="s">
        <v>666</v>
      </c>
      <c r="J64" s="75"/>
      <c r="L64" s="75"/>
      <c r="M64" s="75"/>
      <c r="N64" s="75"/>
      <c r="O64" s="75"/>
      <c r="P64" s="75"/>
      <c r="Q64" s="75"/>
      <c r="S64" s="76"/>
    </row>
    <row r="65" spans="1:19" ht="24" customHeight="1">
      <c r="A65" s="78" t="s">
        <v>653</v>
      </c>
      <c r="B65" s="66" t="s">
        <v>249</v>
      </c>
      <c r="C65" s="66" t="s">
        <v>224</v>
      </c>
      <c r="D65" s="76" t="s">
        <v>292</v>
      </c>
      <c r="E65" s="76" t="s">
        <v>652</v>
      </c>
      <c r="F65" s="76" t="s">
        <v>253</v>
      </c>
      <c r="G65" s="76" t="s">
        <v>665</v>
      </c>
      <c r="I65" s="85" t="s">
        <v>664</v>
      </c>
      <c r="J65" s="75"/>
      <c r="L65" s="75"/>
      <c r="M65" s="75"/>
      <c r="N65" s="75"/>
      <c r="O65" s="75"/>
      <c r="P65" s="75"/>
      <c r="Q65" s="75"/>
      <c r="R65" s="76"/>
      <c r="S65" s="76"/>
    </row>
    <row r="66" spans="1:19" ht="24" customHeight="1">
      <c r="A66" s="89" t="s">
        <v>653</v>
      </c>
      <c r="B66" s="76" t="s">
        <v>249</v>
      </c>
      <c r="C66" s="76" t="s">
        <v>224</v>
      </c>
      <c r="D66" s="76" t="s">
        <v>292</v>
      </c>
      <c r="E66" s="76" t="s">
        <v>652</v>
      </c>
      <c r="F66" s="76" t="s">
        <v>253</v>
      </c>
      <c r="G66" s="76" t="s">
        <v>663</v>
      </c>
      <c r="I66" s="76" t="s">
        <v>662</v>
      </c>
      <c r="J66" s="75"/>
      <c r="L66" s="75"/>
      <c r="M66" s="75"/>
      <c r="N66" s="75"/>
      <c r="O66" s="75"/>
      <c r="P66" s="75"/>
      <c r="Q66" s="75"/>
      <c r="S66" s="76"/>
    </row>
    <row r="67" spans="1:19" ht="24" customHeight="1">
      <c r="A67" s="89" t="s">
        <v>653</v>
      </c>
      <c r="B67" s="76" t="s">
        <v>249</v>
      </c>
      <c r="C67" s="76" t="s">
        <v>224</v>
      </c>
      <c r="D67" s="76" t="s">
        <v>292</v>
      </c>
      <c r="E67" s="76" t="s">
        <v>652</v>
      </c>
      <c r="F67" s="76" t="s">
        <v>253</v>
      </c>
      <c r="G67" s="76" t="s">
        <v>661</v>
      </c>
      <c r="I67" s="76" t="s">
        <v>660</v>
      </c>
      <c r="J67" s="75"/>
      <c r="L67" s="75"/>
      <c r="M67" s="75"/>
      <c r="N67" s="75"/>
      <c r="O67" s="75"/>
      <c r="P67" s="75"/>
      <c r="Q67" s="75"/>
      <c r="S67" s="76"/>
    </row>
    <row r="68" spans="1:19" ht="24" customHeight="1">
      <c r="A68" s="78" t="s">
        <v>653</v>
      </c>
      <c r="B68" s="66" t="s">
        <v>249</v>
      </c>
      <c r="C68" s="66" t="s">
        <v>224</v>
      </c>
      <c r="D68" s="76" t="s">
        <v>292</v>
      </c>
      <c r="E68" s="76" t="s">
        <v>652</v>
      </c>
      <c r="F68" s="76" t="s">
        <v>253</v>
      </c>
      <c r="G68" s="76" t="s">
        <v>659</v>
      </c>
      <c r="I68" s="76" t="s">
        <v>658</v>
      </c>
      <c r="J68" s="75"/>
      <c r="L68" s="75"/>
      <c r="M68" s="75"/>
      <c r="N68" s="75"/>
      <c r="O68" s="75"/>
      <c r="P68" s="75"/>
      <c r="Q68" s="75"/>
      <c r="S68" s="76"/>
    </row>
    <row r="69" spans="1:19" ht="24" customHeight="1">
      <c r="A69" s="78" t="s">
        <v>653</v>
      </c>
      <c r="B69" s="66" t="s">
        <v>249</v>
      </c>
      <c r="C69" s="66" t="s">
        <v>224</v>
      </c>
      <c r="D69" s="76" t="s">
        <v>292</v>
      </c>
      <c r="E69" s="76" t="s">
        <v>652</v>
      </c>
      <c r="F69" s="76" t="s">
        <v>253</v>
      </c>
      <c r="G69" s="76" t="s">
        <v>657</v>
      </c>
      <c r="I69" s="85" t="s">
        <v>656</v>
      </c>
      <c r="J69" s="75"/>
      <c r="L69" s="75"/>
      <c r="M69" s="75"/>
      <c r="N69" s="75"/>
      <c r="O69" s="75"/>
      <c r="P69" s="75"/>
      <c r="Q69" s="75"/>
      <c r="S69" s="76"/>
    </row>
    <row r="70" spans="1:19" ht="24" customHeight="1">
      <c r="A70" s="78" t="s">
        <v>653</v>
      </c>
      <c r="B70" s="66" t="s">
        <v>249</v>
      </c>
      <c r="C70" s="66" t="s">
        <v>224</v>
      </c>
      <c r="D70" s="76" t="s">
        <v>292</v>
      </c>
      <c r="E70" s="76" t="s">
        <v>652</v>
      </c>
      <c r="F70" s="76" t="s">
        <v>253</v>
      </c>
      <c r="G70" s="76" t="s">
        <v>655</v>
      </c>
      <c r="I70" s="76" t="s">
        <v>654</v>
      </c>
      <c r="J70" s="75"/>
      <c r="L70" s="75"/>
      <c r="M70" s="75"/>
      <c r="N70" s="75"/>
      <c r="O70" s="75"/>
      <c r="P70" s="75"/>
      <c r="Q70" s="75"/>
      <c r="S70" s="76"/>
    </row>
    <row r="71" spans="1:19" ht="24" customHeight="1">
      <c r="A71" s="78" t="s">
        <v>653</v>
      </c>
      <c r="B71" s="66" t="s">
        <v>249</v>
      </c>
      <c r="C71" s="66" t="s">
        <v>224</v>
      </c>
      <c r="D71" s="76" t="s">
        <v>292</v>
      </c>
      <c r="E71" s="76" t="s">
        <v>652</v>
      </c>
      <c r="F71" s="76" t="s">
        <v>253</v>
      </c>
      <c r="G71" s="76" t="s">
        <v>651</v>
      </c>
      <c r="I71" s="85" t="s">
        <v>650</v>
      </c>
      <c r="J71" s="75"/>
      <c r="L71" s="75"/>
      <c r="M71" s="75"/>
      <c r="N71" s="75"/>
      <c r="O71" s="75"/>
      <c r="P71" s="75"/>
      <c r="Q71" s="75"/>
      <c r="S71" s="76"/>
    </row>
    <row r="72" spans="1:19" s="69" customFormat="1" ht="24" customHeight="1">
      <c r="A72" s="69" t="s">
        <v>107</v>
      </c>
      <c r="B72" s="69" t="s">
        <v>249</v>
      </c>
      <c r="C72" s="69" t="s">
        <v>224</v>
      </c>
      <c r="D72" s="71" t="s">
        <v>198</v>
      </c>
      <c r="E72" s="71"/>
      <c r="F72" s="71" t="s">
        <v>253</v>
      </c>
      <c r="G72" s="71"/>
      <c r="H72" s="77" t="s">
        <v>201</v>
      </c>
      <c r="I72" s="86"/>
      <c r="J72" s="77" t="s">
        <v>14</v>
      </c>
      <c r="K72" s="77" t="s">
        <v>183</v>
      </c>
      <c r="L72" s="77" t="s">
        <v>14</v>
      </c>
      <c r="M72" s="77" t="s">
        <v>6</v>
      </c>
      <c r="N72" s="77" t="s">
        <v>6</v>
      </c>
      <c r="O72" s="77" t="s">
        <v>6</v>
      </c>
      <c r="P72" s="77" t="s">
        <v>6</v>
      </c>
      <c r="Q72" s="77" t="s">
        <v>6</v>
      </c>
      <c r="S72" s="71" t="s">
        <v>33</v>
      </c>
    </row>
    <row r="73" spans="1:19">
      <c r="A73" s="78" t="s">
        <v>649</v>
      </c>
      <c r="B73" s="66" t="s">
        <v>225</v>
      </c>
      <c r="C73" s="66" t="s">
        <v>249</v>
      </c>
      <c r="D73" s="76" t="s">
        <v>292</v>
      </c>
      <c r="E73" s="76" t="s">
        <v>648</v>
      </c>
      <c r="F73" s="76" t="s">
        <v>268</v>
      </c>
      <c r="G73" s="76" t="s">
        <v>647</v>
      </c>
      <c r="H73" s="67" t="s">
        <v>185</v>
      </c>
      <c r="I73" s="66" t="s">
        <v>646</v>
      </c>
      <c r="S73" s="66" t="s">
        <v>218</v>
      </c>
    </row>
    <row r="74" spans="1:19" s="69" customFormat="1" ht="36">
      <c r="A74" s="69" t="s">
        <v>107</v>
      </c>
      <c r="B74" s="69" t="s">
        <v>225</v>
      </c>
      <c r="C74" s="69" t="s">
        <v>249</v>
      </c>
      <c r="D74" s="71" t="s">
        <v>292</v>
      </c>
      <c r="E74" s="71"/>
      <c r="F74" s="71" t="s">
        <v>268</v>
      </c>
      <c r="G74" s="71"/>
      <c r="H74" s="70" t="s">
        <v>645</v>
      </c>
      <c r="J74" s="70" t="s">
        <v>6</v>
      </c>
      <c r="K74" s="70" t="s">
        <v>6</v>
      </c>
      <c r="L74" s="70" t="s">
        <v>14</v>
      </c>
      <c r="M74" s="70" t="s">
        <v>6</v>
      </c>
      <c r="N74" s="70" t="s">
        <v>183</v>
      </c>
      <c r="O74" s="70" t="s">
        <v>21</v>
      </c>
      <c r="P74" s="70" t="s">
        <v>6</v>
      </c>
      <c r="Q74" s="70" t="s">
        <v>6</v>
      </c>
      <c r="R74" s="69" t="s">
        <v>644</v>
      </c>
      <c r="S74" s="69" t="s">
        <v>643</v>
      </c>
    </row>
    <row r="75" spans="1:19">
      <c r="A75" s="78" t="s">
        <v>642</v>
      </c>
      <c r="B75" s="66" t="s">
        <v>225</v>
      </c>
      <c r="C75" s="66" t="s">
        <v>249</v>
      </c>
      <c r="D75" s="76" t="s">
        <v>641</v>
      </c>
      <c r="E75" s="66" t="s">
        <v>640</v>
      </c>
      <c r="F75" s="76" t="s">
        <v>639</v>
      </c>
      <c r="G75" s="66" t="s">
        <v>638</v>
      </c>
      <c r="I75" s="85" t="s">
        <v>637</v>
      </c>
      <c r="S75" s="66" t="s">
        <v>218</v>
      </c>
    </row>
    <row r="76" spans="1:19" s="69" customFormat="1" ht="24">
      <c r="A76" s="69" t="s">
        <v>107</v>
      </c>
      <c r="B76" s="69" t="s">
        <v>225</v>
      </c>
      <c r="C76" s="69" t="s">
        <v>249</v>
      </c>
      <c r="D76" s="69" t="s">
        <v>636</v>
      </c>
      <c r="F76" s="69" t="s">
        <v>635</v>
      </c>
      <c r="H76" s="70" t="s">
        <v>201</v>
      </c>
      <c r="J76" s="70" t="s">
        <v>6</v>
      </c>
      <c r="K76" s="70" t="s">
        <v>183</v>
      </c>
      <c r="L76" s="70" t="s">
        <v>200</v>
      </c>
      <c r="M76" s="70" t="s">
        <v>6</v>
      </c>
      <c r="N76" s="70" t="s">
        <v>183</v>
      </c>
      <c r="O76" s="70" t="s">
        <v>6</v>
      </c>
      <c r="P76" s="70" t="s">
        <v>6</v>
      </c>
      <c r="Q76" s="70" t="s">
        <v>183</v>
      </c>
      <c r="S76" s="69" t="s">
        <v>33</v>
      </c>
    </row>
    <row r="77" spans="1:19" hidden="1">
      <c r="A77" s="66" t="s">
        <v>273</v>
      </c>
      <c r="B77" s="66" t="s">
        <v>432</v>
      </c>
      <c r="C77" s="66" t="s">
        <v>224</v>
      </c>
      <c r="D77" s="66" t="s">
        <v>268</v>
      </c>
      <c r="E77" s="66" t="s">
        <v>634</v>
      </c>
      <c r="F77" s="66" t="s">
        <v>268</v>
      </c>
      <c r="G77" s="66" t="s">
        <v>271</v>
      </c>
      <c r="H77" s="67" t="s">
        <v>16</v>
      </c>
      <c r="I77" s="80" t="s">
        <v>270</v>
      </c>
    </row>
    <row r="78" spans="1:19" ht="84" hidden="1">
      <c r="A78" s="66" t="s">
        <v>255</v>
      </c>
      <c r="B78" s="66" t="s">
        <v>432</v>
      </c>
      <c r="C78" s="66" t="s">
        <v>224</v>
      </c>
      <c r="D78" s="66" t="s">
        <v>268</v>
      </c>
      <c r="E78" s="66" t="s">
        <v>630</v>
      </c>
      <c r="F78" s="76" t="s">
        <v>253</v>
      </c>
      <c r="G78" s="76" t="s">
        <v>633</v>
      </c>
      <c r="H78" s="75" t="s">
        <v>185</v>
      </c>
      <c r="I78" s="66" t="s">
        <v>632</v>
      </c>
      <c r="J78" s="75" t="s">
        <v>6</v>
      </c>
      <c r="K78" s="75" t="s">
        <v>6</v>
      </c>
      <c r="L78" s="75" t="s">
        <v>14</v>
      </c>
      <c r="M78" s="75" t="s">
        <v>6</v>
      </c>
      <c r="N78" s="75" t="s">
        <v>6</v>
      </c>
      <c r="O78" s="75" t="s">
        <v>6</v>
      </c>
      <c r="P78" s="75" t="s">
        <v>6</v>
      </c>
      <c r="Q78" s="75" t="s">
        <v>6</v>
      </c>
      <c r="R78" s="66" t="s">
        <v>631</v>
      </c>
      <c r="S78" s="76" t="s">
        <v>199</v>
      </c>
    </row>
    <row r="79" spans="1:19" ht="24">
      <c r="A79" s="78" t="s">
        <v>255</v>
      </c>
      <c r="B79" s="66" t="s">
        <v>432</v>
      </c>
      <c r="C79" s="66" t="s">
        <v>224</v>
      </c>
      <c r="D79" s="66" t="s">
        <v>548</v>
      </c>
      <c r="E79" s="66" t="s">
        <v>630</v>
      </c>
      <c r="F79" s="76" t="s">
        <v>253</v>
      </c>
      <c r="G79" s="76" t="s">
        <v>629</v>
      </c>
      <c r="H79" s="75" t="s">
        <v>185</v>
      </c>
      <c r="I79" s="66" t="s">
        <v>628</v>
      </c>
      <c r="J79" s="75"/>
      <c r="K79" s="75"/>
      <c r="L79" s="75"/>
      <c r="M79" s="75"/>
      <c r="N79" s="75"/>
      <c r="O79" s="75"/>
      <c r="P79" s="75"/>
      <c r="Q79" s="75"/>
      <c r="S79" s="76" t="s">
        <v>218</v>
      </c>
    </row>
    <row r="80" spans="1:19" hidden="1">
      <c r="A80" s="78" t="s">
        <v>273</v>
      </c>
      <c r="B80" s="66" t="s">
        <v>432</v>
      </c>
      <c r="C80" s="66" t="s">
        <v>224</v>
      </c>
      <c r="D80" s="66" t="s">
        <v>268</v>
      </c>
      <c r="E80" s="76" t="s">
        <v>626</v>
      </c>
      <c r="F80" s="76" t="s">
        <v>253</v>
      </c>
      <c r="G80" s="66" t="s">
        <v>627</v>
      </c>
      <c r="H80" s="67" t="s">
        <v>16</v>
      </c>
      <c r="I80" s="80" t="s">
        <v>270</v>
      </c>
      <c r="K80" s="75"/>
    </row>
    <row r="81" spans="1:19" hidden="1">
      <c r="A81" s="78" t="s">
        <v>273</v>
      </c>
      <c r="B81" s="66" t="s">
        <v>432</v>
      </c>
      <c r="C81" s="66" t="s">
        <v>224</v>
      </c>
      <c r="D81" s="66" t="s">
        <v>268</v>
      </c>
      <c r="E81" s="76" t="s">
        <v>626</v>
      </c>
      <c r="F81" s="76" t="s">
        <v>253</v>
      </c>
      <c r="G81" s="66" t="s">
        <v>625</v>
      </c>
      <c r="H81" s="67" t="s">
        <v>16</v>
      </c>
      <c r="I81" s="80" t="s">
        <v>270</v>
      </c>
      <c r="K81" s="75"/>
    </row>
    <row r="82" spans="1:19" ht="96" hidden="1">
      <c r="A82" s="78" t="s">
        <v>554</v>
      </c>
      <c r="B82" s="66" t="s">
        <v>432</v>
      </c>
      <c r="C82" s="66" t="s">
        <v>224</v>
      </c>
      <c r="D82" s="66" t="s">
        <v>268</v>
      </c>
      <c r="E82" s="66" t="s">
        <v>565</v>
      </c>
      <c r="F82" s="66" t="s">
        <v>552</v>
      </c>
      <c r="G82" s="66" t="s">
        <v>624</v>
      </c>
      <c r="H82" s="67" t="s">
        <v>16</v>
      </c>
      <c r="I82" s="66" t="s">
        <v>623</v>
      </c>
      <c r="J82" s="75"/>
      <c r="K82" s="75"/>
      <c r="L82" s="75"/>
      <c r="M82" s="75"/>
      <c r="N82" s="75"/>
      <c r="O82" s="75"/>
      <c r="P82" s="75"/>
      <c r="Q82" s="75"/>
      <c r="R82" s="76" t="s">
        <v>622</v>
      </c>
      <c r="S82" s="76" t="s">
        <v>199</v>
      </c>
    </row>
    <row r="83" spans="1:19" ht="24">
      <c r="A83" s="78" t="s">
        <v>554</v>
      </c>
      <c r="B83" s="66" t="s">
        <v>432</v>
      </c>
      <c r="C83" s="66" t="s">
        <v>224</v>
      </c>
      <c r="D83" s="66" t="s">
        <v>548</v>
      </c>
      <c r="E83" s="66" t="s">
        <v>553</v>
      </c>
      <c r="F83" s="66" t="s">
        <v>552</v>
      </c>
      <c r="G83" s="66" t="s">
        <v>621</v>
      </c>
      <c r="H83" s="67" t="s">
        <v>16</v>
      </c>
      <c r="I83" s="66" t="s">
        <v>620</v>
      </c>
      <c r="J83" s="75"/>
      <c r="K83" s="75"/>
      <c r="L83" s="75"/>
      <c r="M83" s="75"/>
      <c r="N83" s="75"/>
      <c r="O83" s="75"/>
      <c r="P83" s="75"/>
      <c r="Q83" s="75"/>
      <c r="R83" s="76"/>
      <c r="S83" s="76" t="s">
        <v>218</v>
      </c>
    </row>
    <row r="84" spans="1:19" ht="24" hidden="1">
      <c r="A84" s="78" t="s">
        <v>554</v>
      </c>
      <c r="B84" s="66" t="s">
        <v>432</v>
      </c>
      <c r="C84" s="66" t="s">
        <v>224</v>
      </c>
      <c r="D84" s="66" t="s">
        <v>548</v>
      </c>
      <c r="E84" s="66" t="s">
        <v>565</v>
      </c>
      <c r="F84" s="66" t="s">
        <v>552</v>
      </c>
      <c r="G84" s="66" t="s">
        <v>619</v>
      </c>
      <c r="H84" s="67" t="s">
        <v>16</v>
      </c>
      <c r="I84" s="85" t="s">
        <v>618</v>
      </c>
      <c r="J84" s="75"/>
      <c r="K84" s="75"/>
      <c r="L84" s="75"/>
      <c r="M84" s="75"/>
      <c r="N84" s="75"/>
      <c r="O84" s="75"/>
      <c r="P84" s="75"/>
      <c r="Q84" s="75"/>
      <c r="S84" s="76" t="s">
        <v>199</v>
      </c>
    </row>
    <row r="85" spans="1:19" ht="24">
      <c r="A85" s="78" t="s">
        <v>554</v>
      </c>
      <c r="B85" s="66" t="s">
        <v>432</v>
      </c>
      <c r="C85" s="66" t="s">
        <v>224</v>
      </c>
      <c r="D85" s="66" t="s">
        <v>548</v>
      </c>
      <c r="E85" s="66" t="s">
        <v>553</v>
      </c>
      <c r="F85" s="66" t="s">
        <v>552</v>
      </c>
      <c r="G85" s="66" t="s">
        <v>617</v>
      </c>
      <c r="H85" s="67" t="s">
        <v>16</v>
      </c>
      <c r="I85" s="66" t="s">
        <v>616</v>
      </c>
      <c r="J85" s="75"/>
      <c r="K85" s="75"/>
      <c r="L85" s="75"/>
      <c r="M85" s="75"/>
      <c r="N85" s="75"/>
      <c r="O85" s="75"/>
      <c r="P85" s="75"/>
      <c r="Q85" s="75"/>
      <c r="S85" s="76" t="s">
        <v>218</v>
      </c>
    </row>
    <row r="86" spans="1:19" ht="24" hidden="1">
      <c r="A86" s="78" t="s">
        <v>554</v>
      </c>
      <c r="B86" s="66" t="s">
        <v>432</v>
      </c>
      <c r="C86" s="66" t="s">
        <v>224</v>
      </c>
      <c r="D86" s="66" t="s">
        <v>548</v>
      </c>
      <c r="E86" s="66" t="s">
        <v>553</v>
      </c>
      <c r="F86" s="66" t="s">
        <v>552</v>
      </c>
      <c r="G86" s="66" t="s">
        <v>615</v>
      </c>
      <c r="H86" s="67" t="s">
        <v>16</v>
      </c>
      <c r="I86" s="66" t="s">
        <v>614</v>
      </c>
      <c r="J86" s="75"/>
      <c r="K86" s="75"/>
      <c r="L86" s="75"/>
      <c r="M86" s="75"/>
      <c r="N86" s="75"/>
      <c r="O86" s="75"/>
      <c r="P86" s="75"/>
      <c r="Q86" s="75"/>
      <c r="S86" s="76" t="s">
        <v>199</v>
      </c>
    </row>
    <row r="87" spans="1:19" ht="24">
      <c r="A87" s="78" t="s">
        <v>554</v>
      </c>
      <c r="B87" s="66" t="s">
        <v>432</v>
      </c>
      <c r="C87" s="66" t="s">
        <v>224</v>
      </c>
      <c r="D87" s="66" t="s">
        <v>548</v>
      </c>
      <c r="E87" s="66" t="s">
        <v>553</v>
      </c>
      <c r="F87" s="66" t="s">
        <v>552</v>
      </c>
      <c r="G87" s="66" t="s">
        <v>613</v>
      </c>
      <c r="H87" s="67" t="s">
        <v>16</v>
      </c>
      <c r="I87" s="66" t="s">
        <v>612</v>
      </c>
      <c r="J87" s="75"/>
      <c r="K87" s="75"/>
      <c r="L87" s="75"/>
      <c r="M87" s="75"/>
      <c r="N87" s="75"/>
      <c r="O87" s="75"/>
      <c r="P87" s="75"/>
      <c r="Q87" s="75"/>
      <c r="S87" s="76" t="s">
        <v>218</v>
      </c>
    </row>
    <row r="88" spans="1:19" ht="24" hidden="1">
      <c r="A88" s="78" t="s">
        <v>554</v>
      </c>
      <c r="B88" s="66" t="s">
        <v>432</v>
      </c>
      <c r="C88" s="66" t="s">
        <v>224</v>
      </c>
      <c r="D88" s="66" t="s">
        <v>548</v>
      </c>
      <c r="E88" s="66" t="s">
        <v>553</v>
      </c>
      <c r="F88" s="66" t="s">
        <v>552</v>
      </c>
      <c r="G88" s="66" t="s">
        <v>611</v>
      </c>
      <c r="H88" s="67" t="s">
        <v>16</v>
      </c>
      <c r="I88" s="66" t="s">
        <v>610</v>
      </c>
      <c r="J88" s="75"/>
      <c r="K88" s="75"/>
      <c r="L88" s="75"/>
      <c r="M88" s="75"/>
      <c r="N88" s="75"/>
      <c r="O88" s="75"/>
      <c r="P88" s="75"/>
      <c r="Q88" s="75"/>
      <c r="S88" s="76" t="s">
        <v>199</v>
      </c>
    </row>
    <row r="89" spans="1:19" ht="24">
      <c r="A89" s="78" t="s">
        <v>554</v>
      </c>
      <c r="B89" s="66" t="s">
        <v>432</v>
      </c>
      <c r="C89" s="66" t="s">
        <v>224</v>
      </c>
      <c r="D89" s="66" t="s">
        <v>548</v>
      </c>
      <c r="E89" s="66" t="s">
        <v>553</v>
      </c>
      <c r="F89" s="66" t="s">
        <v>552</v>
      </c>
      <c r="G89" s="66" t="s">
        <v>609</v>
      </c>
      <c r="H89" s="67" t="s">
        <v>16</v>
      </c>
      <c r="I89" s="66" t="s">
        <v>608</v>
      </c>
      <c r="J89" s="75"/>
      <c r="K89" s="75"/>
      <c r="L89" s="75"/>
      <c r="M89" s="75"/>
      <c r="N89" s="75"/>
      <c r="O89" s="75"/>
      <c r="P89" s="75"/>
      <c r="Q89" s="75"/>
      <c r="S89" s="76" t="s">
        <v>218</v>
      </c>
    </row>
    <row r="90" spans="1:19" ht="24" hidden="1">
      <c r="A90" s="78" t="s">
        <v>554</v>
      </c>
      <c r="B90" s="66" t="s">
        <v>432</v>
      </c>
      <c r="C90" s="66" t="s">
        <v>224</v>
      </c>
      <c r="D90" s="66" t="s">
        <v>548</v>
      </c>
      <c r="E90" s="66" t="s">
        <v>553</v>
      </c>
      <c r="F90" s="66" t="s">
        <v>552</v>
      </c>
      <c r="G90" s="66" t="s">
        <v>607</v>
      </c>
      <c r="H90" s="67" t="s">
        <v>16</v>
      </c>
      <c r="I90" s="66" t="s">
        <v>606</v>
      </c>
      <c r="J90" s="75"/>
      <c r="K90" s="75"/>
      <c r="L90" s="75"/>
      <c r="M90" s="75"/>
      <c r="N90" s="75"/>
      <c r="O90" s="75"/>
      <c r="P90" s="75"/>
      <c r="Q90" s="75"/>
      <c r="S90" s="76" t="s">
        <v>199</v>
      </c>
    </row>
    <row r="91" spans="1:19" ht="24">
      <c r="A91" s="78" t="s">
        <v>554</v>
      </c>
      <c r="B91" s="66" t="s">
        <v>432</v>
      </c>
      <c r="C91" s="66" t="s">
        <v>224</v>
      </c>
      <c r="D91" s="66" t="s">
        <v>548</v>
      </c>
      <c r="E91" s="66" t="s">
        <v>553</v>
      </c>
      <c r="F91" s="66" t="s">
        <v>552</v>
      </c>
      <c r="G91" s="66" t="s">
        <v>605</v>
      </c>
      <c r="H91" s="67" t="s">
        <v>16</v>
      </c>
      <c r="I91" s="66" t="s">
        <v>604</v>
      </c>
      <c r="J91" s="75"/>
      <c r="K91" s="75"/>
      <c r="L91" s="75"/>
      <c r="M91" s="75"/>
      <c r="N91" s="75"/>
      <c r="O91" s="75"/>
      <c r="P91" s="75"/>
      <c r="Q91" s="75"/>
      <c r="S91" s="76" t="s">
        <v>218</v>
      </c>
    </row>
    <row r="92" spans="1:19" ht="24">
      <c r="A92" s="78" t="s">
        <v>554</v>
      </c>
      <c r="B92" s="66" t="s">
        <v>432</v>
      </c>
      <c r="C92" s="66" t="s">
        <v>224</v>
      </c>
      <c r="D92" s="66" t="s">
        <v>548</v>
      </c>
      <c r="E92" s="66" t="s">
        <v>553</v>
      </c>
      <c r="F92" s="66" t="s">
        <v>552</v>
      </c>
      <c r="G92" s="66" t="s">
        <v>603</v>
      </c>
      <c r="H92" s="67" t="s">
        <v>16</v>
      </c>
      <c r="I92" s="66" t="s">
        <v>602</v>
      </c>
      <c r="J92" s="75"/>
      <c r="K92" s="75"/>
      <c r="L92" s="75"/>
      <c r="M92" s="75"/>
      <c r="N92" s="75"/>
      <c r="O92" s="75"/>
      <c r="P92" s="75"/>
      <c r="Q92" s="75"/>
      <c r="S92" s="76" t="s">
        <v>218</v>
      </c>
    </row>
    <row r="93" spans="1:19" ht="24" hidden="1">
      <c r="A93" s="78" t="s">
        <v>554</v>
      </c>
      <c r="B93" s="66" t="s">
        <v>432</v>
      </c>
      <c r="C93" s="66" t="s">
        <v>224</v>
      </c>
      <c r="D93" s="66" t="s">
        <v>548</v>
      </c>
      <c r="E93" s="66" t="s">
        <v>553</v>
      </c>
      <c r="F93" s="66" t="s">
        <v>552</v>
      </c>
      <c r="G93" s="66" t="s">
        <v>601</v>
      </c>
      <c r="H93" s="67" t="s">
        <v>16</v>
      </c>
      <c r="I93" s="66" t="s">
        <v>600</v>
      </c>
      <c r="J93" s="75"/>
      <c r="K93" s="75"/>
      <c r="L93" s="75"/>
      <c r="M93" s="75"/>
      <c r="N93" s="75"/>
      <c r="O93" s="75"/>
      <c r="P93" s="75"/>
      <c r="Q93" s="75"/>
      <c r="S93" s="76" t="s">
        <v>199</v>
      </c>
    </row>
    <row r="94" spans="1:19" ht="24">
      <c r="A94" s="78" t="s">
        <v>554</v>
      </c>
      <c r="B94" s="66" t="s">
        <v>432</v>
      </c>
      <c r="C94" s="66" t="s">
        <v>224</v>
      </c>
      <c r="D94" s="66" t="s">
        <v>548</v>
      </c>
      <c r="E94" s="66" t="s">
        <v>553</v>
      </c>
      <c r="F94" s="66" t="s">
        <v>552</v>
      </c>
      <c r="G94" s="66" t="s">
        <v>599</v>
      </c>
      <c r="H94" s="67" t="s">
        <v>16</v>
      </c>
      <c r="I94" s="66" t="s">
        <v>598</v>
      </c>
      <c r="J94" s="75"/>
      <c r="K94" s="75"/>
      <c r="L94" s="75"/>
      <c r="M94" s="75"/>
      <c r="N94" s="75"/>
      <c r="O94" s="75"/>
      <c r="P94" s="75"/>
      <c r="Q94" s="75"/>
      <c r="S94" s="76" t="s">
        <v>218</v>
      </c>
    </row>
    <row r="95" spans="1:19" ht="24" hidden="1">
      <c r="A95" s="78" t="s">
        <v>554</v>
      </c>
      <c r="B95" s="66" t="s">
        <v>432</v>
      </c>
      <c r="C95" s="66" t="s">
        <v>224</v>
      </c>
      <c r="D95" s="66" t="s">
        <v>548</v>
      </c>
      <c r="E95" s="66" t="s">
        <v>553</v>
      </c>
      <c r="F95" s="66" t="s">
        <v>552</v>
      </c>
      <c r="G95" s="66" t="s">
        <v>597</v>
      </c>
      <c r="H95" s="67" t="s">
        <v>16</v>
      </c>
      <c r="I95" s="66" t="s">
        <v>596</v>
      </c>
      <c r="J95" s="75"/>
      <c r="K95" s="75"/>
      <c r="L95" s="75"/>
      <c r="M95" s="75"/>
      <c r="N95" s="75"/>
      <c r="O95" s="75"/>
      <c r="P95" s="75"/>
      <c r="Q95" s="75"/>
      <c r="S95" s="76" t="s">
        <v>199</v>
      </c>
    </row>
    <row r="96" spans="1:19" ht="24">
      <c r="A96" s="78" t="s">
        <v>554</v>
      </c>
      <c r="B96" s="66" t="s">
        <v>432</v>
      </c>
      <c r="C96" s="66" t="s">
        <v>224</v>
      </c>
      <c r="D96" s="66" t="s">
        <v>548</v>
      </c>
      <c r="E96" s="66" t="s">
        <v>553</v>
      </c>
      <c r="F96" s="66" t="s">
        <v>552</v>
      </c>
      <c r="G96" s="66" t="s">
        <v>595</v>
      </c>
      <c r="H96" s="67" t="s">
        <v>16</v>
      </c>
      <c r="I96" s="66" t="s">
        <v>594</v>
      </c>
      <c r="J96" s="75"/>
      <c r="K96" s="75"/>
      <c r="L96" s="75"/>
      <c r="M96" s="75"/>
      <c r="N96" s="75"/>
      <c r="O96" s="75"/>
      <c r="P96" s="75"/>
      <c r="Q96" s="75"/>
      <c r="S96" s="76" t="s">
        <v>218</v>
      </c>
    </row>
    <row r="97" spans="1:19" ht="24" hidden="1">
      <c r="A97" s="78" t="s">
        <v>554</v>
      </c>
      <c r="B97" s="66" t="s">
        <v>432</v>
      </c>
      <c r="C97" s="66" t="s">
        <v>224</v>
      </c>
      <c r="D97" s="66" t="s">
        <v>548</v>
      </c>
      <c r="E97" s="66" t="s">
        <v>553</v>
      </c>
      <c r="F97" s="66" t="s">
        <v>552</v>
      </c>
      <c r="G97" s="66" t="s">
        <v>593</v>
      </c>
      <c r="H97" s="67" t="s">
        <v>16</v>
      </c>
      <c r="I97" s="66" t="s">
        <v>592</v>
      </c>
      <c r="J97" s="75"/>
      <c r="K97" s="75"/>
      <c r="L97" s="75"/>
      <c r="M97" s="75"/>
      <c r="N97" s="75"/>
      <c r="O97" s="75"/>
      <c r="P97" s="75"/>
      <c r="Q97" s="75"/>
      <c r="S97" s="76" t="s">
        <v>199</v>
      </c>
    </row>
    <row r="98" spans="1:19" ht="24">
      <c r="A98" s="78" t="s">
        <v>554</v>
      </c>
      <c r="B98" s="66" t="s">
        <v>432</v>
      </c>
      <c r="C98" s="66" t="s">
        <v>224</v>
      </c>
      <c r="D98" s="66" t="s">
        <v>548</v>
      </c>
      <c r="E98" s="66" t="s">
        <v>553</v>
      </c>
      <c r="F98" s="66" t="s">
        <v>552</v>
      </c>
      <c r="G98" s="66" t="s">
        <v>591</v>
      </c>
      <c r="H98" s="67" t="s">
        <v>16</v>
      </c>
      <c r="I98" s="66" t="s">
        <v>590</v>
      </c>
      <c r="J98" s="75"/>
      <c r="K98" s="75"/>
      <c r="L98" s="75"/>
      <c r="M98" s="75"/>
      <c r="N98" s="75"/>
      <c r="O98" s="75"/>
      <c r="P98" s="75"/>
      <c r="Q98" s="75"/>
      <c r="S98" s="76" t="s">
        <v>218</v>
      </c>
    </row>
    <row r="99" spans="1:19" ht="24" hidden="1">
      <c r="A99" s="78" t="s">
        <v>554</v>
      </c>
      <c r="B99" s="66" t="s">
        <v>432</v>
      </c>
      <c r="C99" s="66" t="s">
        <v>224</v>
      </c>
      <c r="D99" s="66" t="s">
        <v>548</v>
      </c>
      <c r="E99" s="66" t="s">
        <v>553</v>
      </c>
      <c r="F99" s="66" t="s">
        <v>552</v>
      </c>
      <c r="G99" s="66" t="s">
        <v>589</v>
      </c>
      <c r="H99" s="67" t="s">
        <v>16</v>
      </c>
      <c r="I99" s="85" t="s">
        <v>588</v>
      </c>
      <c r="J99" s="75"/>
      <c r="K99" s="75"/>
      <c r="L99" s="75"/>
      <c r="M99" s="75"/>
      <c r="N99" s="75"/>
      <c r="O99" s="75"/>
      <c r="P99" s="75"/>
      <c r="Q99" s="75"/>
      <c r="S99" s="76" t="s">
        <v>199</v>
      </c>
    </row>
    <row r="100" spans="1:19" ht="24">
      <c r="A100" s="78" t="s">
        <v>554</v>
      </c>
      <c r="B100" s="66" t="s">
        <v>432</v>
      </c>
      <c r="C100" s="66" t="s">
        <v>224</v>
      </c>
      <c r="D100" s="66" t="s">
        <v>548</v>
      </c>
      <c r="E100" s="66" t="s">
        <v>553</v>
      </c>
      <c r="F100" s="66" t="s">
        <v>552</v>
      </c>
      <c r="G100" s="66" t="s">
        <v>587</v>
      </c>
      <c r="H100" s="67" t="s">
        <v>16</v>
      </c>
      <c r="I100" s="66" t="s">
        <v>586</v>
      </c>
      <c r="J100" s="75"/>
      <c r="K100" s="75"/>
      <c r="L100" s="75"/>
      <c r="M100" s="75"/>
      <c r="N100" s="75"/>
      <c r="O100" s="75"/>
      <c r="P100" s="75"/>
      <c r="Q100" s="75"/>
      <c r="S100" s="76" t="s">
        <v>218</v>
      </c>
    </row>
    <row r="101" spans="1:19" ht="24" hidden="1">
      <c r="A101" s="78" t="s">
        <v>554</v>
      </c>
      <c r="B101" s="66" t="s">
        <v>432</v>
      </c>
      <c r="C101" s="66" t="s">
        <v>224</v>
      </c>
      <c r="D101" s="66" t="s">
        <v>548</v>
      </c>
      <c r="E101" s="66" t="s">
        <v>553</v>
      </c>
      <c r="F101" s="66" t="s">
        <v>552</v>
      </c>
      <c r="G101" s="66" t="s">
        <v>585</v>
      </c>
      <c r="H101" s="67" t="s">
        <v>16</v>
      </c>
      <c r="I101" s="66" t="s">
        <v>584</v>
      </c>
      <c r="J101" s="75"/>
      <c r="K101" s="75"/>
      <c r="L101" s="75"/>
      <c r="M101" s="75"/>
      <c r="N101" s="75"/>
      <c r="O101" s="75"/>
      <c r="P101" s="75"/>
      <c r="Q101" s="75"/>
      <c r="S101" s="76" t="s">
        <v>199</v>
      </c>
    </row>
    <row r="102" spans="1:19" ht="24">
      <c r="A102" s="78" t="s">
        <v>554</v>
      </c>
      <c r="B102" s="66" t="s">
        <v>432</v>
      </c>
      <c r="C102" s="66" t="s">
        <v>224</v>
      </c>
      <c r="D102" s="66" t="s">
        <v>548</v>
      </c>
      <c r="E102" s="66" t="s">
        <v>553</v>
      </c>
      <c r="F102" s="66" t="s">
        <v>552</v>
      </c>
      <c r="G102" s="66" t="s">
        <v>583</v>
      </c>
      <c r="H102" s="67" t="s">
        <v>16</v>
      </c>
      <c r="I102" s="66" t="s">
        <v>582</v>
      </c>
      <c r="J102" s="75"/>
      <c r="K102" s="75"/>
      <c r="L102" s="75"/>
      <c r="M102" s="75"/>
      <c r="N102" s="75"/>
      <c r="O102" s="75"/>
      <c r="P102" s="75"/>
      <c r="Q102" s="75"/>
      <c r="S102" s="76" t="s">
        <v>324</v>
      </c>
    </row>
    <row r="103" spans="1:19" ht="24" hidden="1">
      <c r="A103" s="78" t="s">
        <v>554</v>
      </c>
      <c r="B103" s="66" t="s">
        <v>432</v>
      </c>
      <c r="C103" s="66" t="s">
        <v>224</v>
      </c>
      <c r="D103" s="66" t="s">
        <v>548</v>
      </c>
      <c r="E103" s="66" t="s">
        <v>553</v>
      </c>
      <c r="F103" s="66" t="s">
        <v>552</v>
      </c>
      <c r="G103" s="66" t="s">
        <v>581</v>
      </c>
      <c r="H103" s="67" t="s">
        <v>16</v>
      </c>
      <c r="I103" s="66" t="s">
        <v>580</v>
      </c>
      <c r="J103" s="75"/>
      <c r="K103" s="75"/>
      <c r="L103" s="75"/>
      <c r="M103" s="75"/>
      <c r="N103" s="75"/>
      <c r="O103" s="75"/>
      <c r="P103" s="75"/>
      <c r="Q103" s="75"/>
      <c r="S103" s="76" t="s">
        <v>199</v>
      </c>
    </row>
    <row r="104" spans="1:19" ht="24">
      <c r="A104" s="78" t="s">
        <v>554</v>
      </c>
      <c r="B104" s="66" t="s">
        <v>432</v>
      </c>
      <c r="C104" s="66" t="s">
        <v>224</v>
      </c>
      <c r="D104" s="66" t="s">
        <v>548</v>
      </c>
      <c r="E104" s="66" t="s">
        <v>553</v>
      </c>
      <c r="F104" s="66" t="s">
        <v>552</v>
      </c>
      <c r="G104" s="66" t="s">
        <v>579</v>
      </c>
      <c r="H104" s="67" t="s">
        <v>16</v>
      </c>
      <c r="I104" s="66" t="s">
        <v>578</v>
      </c>
      <c r="J104" s="75"/>
      <c r="K104" s="75"/>
      <c r="L104" s="75"/>
      <c r="M104" s="75"/>
      <c r="N104" s="75"/>
      <c r="O104" s="75"/>
      <c r="P104" s="75"/>
      <c r="Q104" s="75"/>
      <c r="S104" s="76" t="s">
        <v>218</v>
      </c>
    </row>
    <row r="105" spans="1:19" ht="24" hidden="1">
      <c r="A105" s="78" t="s">
        <v>554</v>
      </c>
      <c r="B105" s="66" t="s">
        <v>432</v>
      </c>
      <c r="C105" s="66" t="s">
        <v>224</v>
      </c>
      <c r="D105" s="66" t="s">
        <v>548</v>
      </c>
      <c r="E105" s="66" t="s">
        <v>553</v>
      </c>
      <c r="F105" s="66" t="s">
        <v>552</v>
      </c>
      <c r="G105" s="66" t="s">
        <v>577</v>
      </c>
      <c r="H105" s="67" t="s">
        <v>16</v>
      </c>
      <c r="I105" s="66" t="s">
        <v>576</v>
      </c>
      <c r="J105" s="75"/>
      <c r="K105" s="75"/>
      <c r="L105" s="75"/>
      <c r="M105" s="75"/>
      <c r="N105" s="75"/>
      <c r="O105" s="75"/>
      <c r="P105" s="75"/>
      <c r="Q105" s="75"/>
      <c r="S105" s="76" t="s">
        <v>199</v>
      </c>
    </row>
    <row r="106" spans="1:19" ht="24">
      <c r="A106" s="78" t="s">
        <v>554</v>
      </c>
      <c r="B106" s="66" t="s">
        <v>432</v>
      </c>
      <c r="C106" s="66" t="s">
        <v>224</v>
      </c>
      <c r="D106" s="66" t="s">
        <v>548</v>
      </c>
      <c r="E106" s="66" t="s">
        <v>553</v>
      </c>
      <c r="F106" s="66" t="s">
        <v>552</v>
      </c>
      <c r="G106" s="66" t="s">
        <v>575</v>
      </c>
      <c r="H106" s="67" t="s">
        <v>16</v>
      </c>
      <c r="I106" s="66" t="s">
        <v>574</v>
      </c>
      <c r="J106" s="75"/>
      <c r="K106" s="75"/>
      <c r="L106" s="75"/>
      <c r="M106" s="75"/>
      <c r="N106" s="75"/>
      <c r="O106" s="75"/>
      <c r="P106" s="75"/>
      <c r="Q106" s="75"/>
      <c r="S106" s="76" t="s">
        <v>324</v>
      </c>
    </row>
    <row r="107" spans="1:19" ht="24" hidden="1">
      <c r="A107" s="78" t="s">
        <v>554</v>
      </c>
      <c r="B107" s="66" t="s">
        <v>432</v>
      </c>
      <c r="C107" s="66" t="s">
        <v>224</v>
      </c>
      <c r="D107" s="66" t="s">
        <v>548</v>
      </c>
      <c r="E107" s="66" t="s">
        <v>553</v>
      </c>
      <c r="F107" s="66" t="s">
        <v>552</v>
      </c>
      <c r="G107" s="66" t="s">
        <v>573</v>
      </c>
      <c r="H107" s="67" t="s">
        <v>16</v>
      </c>
      <c r="I107" s="66" t="s">
        <v>572</v>
      </c>
      <c r="J107" s="75"/>
      <c r="K107" s="75"/>
      <c r="L107" s="75"/>
      <c r="M107" s="75"/>
      <c r="N107" s="75"/>
      <c r="O107" s="75"/>
      <c r="P107" s="75"/>
      <c r="Q107" s="75"/>
      <c r="S107" s="76" t="s">
        <v>199</v>
      </c>
    </row>
    <row r="108" spans="1:19" ht="24">
      <c r="A108" s="78" t="s">
        <v>554</v>
      </c>
      <c r="B108" s="66" t="s">
        <v>432</v>
      </c>
      <c r="C108" s="66" t="s">
        <v>224</v>
      </c>
      <c r="D108" s="66" t="s">
        <v>548</v>
      </c>
      <c r="E108" s="66" t="s">
        <v>553</v>
      </c>
      <c r="F108" s="66" t="s">
        <v>552</v>
      </c>
      <c r="G108" s="66" t="s">
        <v>571</v>
      </c>
      <c r="H108" s="67" t="s">
        <v>16</v>
      </c>
      <c r="I108" s="66" t="s">
        <v>570</v>
      </c>
      <c r="J108" s="75"/>
      <c r="K108" s="75"/>
      <c r="L108" s="75"/>
      <c r="M108" s="75"/>
      <c r="N108" s="75"/>
      <c r="O108" s="75"/>
      <c r="P108" s="75"/>
      <c r="Q108" s="75"/>
      <c r="S108" s="76" t="s">
        <v>218</v>
      </c>
    </row>
    <row r="109" spans="1:19" s="69" customFormat="1" ht="36">
      <c r="A109" s="69" t="s">
        <v>107</v>
      </c>
      <c r="B109" s="69" t="s">
        <v>432</v>
      </c>
      <c r="C109" s="69" t="s">
        <v>224</v>
      </c>
      <c r="D109" s="69" t="s">
        <v>548</v>
      </c>
      <c r="F109" s="69" t="s">
        <v>569</v>
      </c>
      <c r="G109" s="71" t="s">
        <v>568</v>
      </c>
      <c r="H109" s="70" t="s">
        <v>567</v>
      </c>
      <c r="J109" s="70" t="s">
        <v>14</v>
      </c>
      <c r="K109" s="77" t="s">
        <v>6</v>
      </c>
      <c r="L109" s="70" t="s">
        <v>14</v>
      </c>
      <c r="M109" s="70" t="s">
        <v>6</v>
      </c>
      <c r="N109" s="70" t="s">
        <v>6</v>
      </c>
      <c r="O109" s="70" t="s">
        <v>6</v>
      </c>
      <c r="P109" s="70" t="s">
        <v>6</v>
      </c>
      <c r="Q109" s="70" t="s">
        <v>6</v>
      </c>
      <c r="R109" s="69" t="s">
        <v>546</v>
      </c>
      <c r="S109" s="69" t="s">
        <v>566</v>
      </c>
    </row>
    <row r="110" spans="1:19" ht="24" hidden="1">
      <c r="A110" s="66" t="s">
        <v>554</v>
      </c>
      <c r="B110" s="66" t="s">
        <v>432</v>
      </c>
      <c r="C110" s="66" t="s">
        <v>224</v>
      </c>
      <c r="D110" s="66" t="s">
        <v>548</v>
      </c>
      <c r="E110" s="66" t="s">
        <v>565</v>
      </c>
      <c r="F110" s="66" t="s">
        <v>552</v>
      </c>
      <c r="G110" s="66" t="s">
        <v>564</v>
      </c>
      <c r="H110" s="67" t="s">
        <v>16</v>
      </c>
      <c r="I110" s="66" t="s">
        <v>563</v>
      </c>
      <c r="J110" s="75" t="s">
        <v>6</v>
      </c>
      <c r="K110" s="75" t="s">
        <v>6</v>
      </c>
      <c r="L110" s="75" t="s">
        <v>14</v>
      </c>
      <c r="M110" s="75" t="s">
        <v>6</v>
      </c>
      <c r="N110" s="75" t="s">
        <v>6</v>
      </c>
      <c r="O110" s="75" t="s">
        <v>6</v>
      </c>
      <c r="P110" s="75" t="s">
        <v>6</v>
      </c>
      <c r="Q110" s="75" t="s">
        <v>6</v>
      </c>
      <c r="S110" s="76" t="s">
        <v>199</v>
      </c>
    </row>
    <row r="111" spans="1:19" ht="24">
      <c r="A111" s="78" t="s">
        <v>554</v>
      </c>
      <c r="B111" s="66" t="s">
        <v>432</v>
      </c>
      <c r="C111" s="66" t="s">
        <v>224</v>
      </c>
      <c r="D111" s="66" t="s">
        <v>548</v>
      </c>
      <c r="E111" s="66" t="s">
        <v>553</v>
      </c>
      <c r="F111" s="66" t="s">
        <v>552</v>
      </c>
      <c r="G111" s="66" t="s">
        <v>562</v>
      </c>
      <c r="H111" s="67" t="s">
        <v>16</v>
      </c>
      <c r="I111" s="85" t="s">
        <v>561</v>
      </c>
      <c r="K111" s="75"/>
      <c r="L111" s="75"/>
      <c r="M111" s="75"/>
      <c r="N111" s="75"/>
      <c r="O111" s="75"/>
      <c r="P111" s="75"/>
      <c r="Q111" s="75"/>
      <c r="S111" s="76" t="s">
        <v>324</v>
      </c>
    </row>
    <row r="112" spans="1:19" ht="24" hidden="1">
      <c r="A112" s="78" t="s">
        <v>554</v>
      </c>
      <c r="B112" s="66" t="s">
        <v>432</v>
      </c>
      <c r="C112" s="66" t="s">
        <v>224</v>
      </c>
      <c r="D112" s="66" t="s">
        <v>548</v>
      </c>
      <c r="E112" s="66" t="s">
        <v>553</v>
      </c>
      <c r="F112" s="66" t="s">
        <v>552</v>
      </c>
      <c r="G112" s="66" t="s">
        <v>560</v>
      </c>
      <c r="H112" s="67" t="s">
        <v>16</v>
      </c>
      <c r="I112" s="66" t="s">
        <v>559</v>
      </c>
      <c r="J112" s="75"/>
      <c r="K112" s="75"/>
      <c r="L112" s="75"/>
      <c r="M112" s="75"/>
      <c r="N112" s="75"/>
      <c r="O112" s="75"/>
      <c r="P112" s="75"/>
      <c r="Q112" s="75"/>
      <c r="S112" s="76" t="s">
        <v>199</v>
      </c>
    </row>
    <row r="113" spans="1:19" ht="24">
      <c r="A113" s="78" t="s">
        <v>554</v>
      </c>
      <c r="B113" s="66" t="s">
        <v>432</v>
      </c>
      <c r="C113" s="66" t="s">
        <v>224</v>
      </c>
      <c r="D113" s="66" t="s">
        <v>548</v>
      </c>
      <c r="E113" s="66" t="s">
        <v>553</v>
      </c>
      <c r="F113" s="66" t="s">
        <v>552</v>
      </c>
      <c r="G113" s="66" t="s">
        <v>558</v>
      </c>
      <c r="H113" s="67" t="s">
        <v>16</v>
      </c>
      <c r="I113" s="85" t="s">
        <v>557</v>
      </c>
      <c r="J113" s="75"/>
      <c r="K113" s="75"/>
      <c r="L113" s="75"/>
      <c r="M113" s="75"/>
      <c r="N113" s="75"/>
      <c r="O113" s="75"/>
      <c r="P113" s="75"/>
      <c r="Q113" s="75"/>
      <c r="S113" s="76" t="s">
        <v>324</v>
      </c>
    </row>
    <row r="114" spans="1:19" ht="24" hidden="1">
      <c r="A114" s="78" t="s">
        <v>554</v>
      </c>
      <c r="B114" s="66" t="s">
        <v>432</v>
      </c>
      <c r="C114" s="66" t="s">
        <v>224</v>
      </c>
      <c r="D114" s="66" t="s">
        <v>548</v>
      </c>
      <c r="E114" s="66" t="s">
        <v>553</v>
      </c>
      <c r="F114" s="66" t="s">
        <v>552</v>
      </c>
      <c r="G114" s="66" t="s">
        <v>556</v>
      </c>
      <c r="H114" s="67" t="s">
        <v>16</v>
      </c>
      <c r="I114" s="66" t="s">
        <v>555</v>
      </c>
      <c r="J114" s="75"/>
      <c r="K114" s="75"/>
      <c r="L114" s="75"/>
      <c r="M114" s="75"/>
      <c r="N114" s="75"/>
      <c r="O114" s="75"/>
      <c r="P114" s="75"/>
      <c r="Q114" s="75"/>
      <c r="S114" s="76" t="s">
        <v>199</v>
      </c>
    </row>
    <row r="115" spans="1:19" ht="24">
      <c r="A115" s="78" t="s">
        <v>554</v>
      </c>
      <c r="B115" s="66" t="s">
        <v>432</v>
      </c>
      <c r="C115" s="66" t="s">
        <v>224</v>
      </c>
      <c r="D115" s="66" t="s">
        <v>548</v>
      </c>
      <c r="E115" s="66" t="s">
        <v>553</v>
      </c>
      <c r="F115" s="66" t="s">
        <v>552</v>
      </c>
      <c r="G115" s="66" t="s">
        <v>551</v>
      </c>
      <c r="H115" s="67" t="s">
        <v>16</v>
      </c>
      <c r="I115" s="90" t="s">
        <v>550</v>
      </c>
      <c r="J115" s="75"/>
      <c r="K115" s="75"/>
      <c r="L115" s="75"/>
      <c r="M115" s="75"/>
      <c r="N115" s="75"/>
      <c r="O115" s="75"/>
      <c r="P115" s="75"/>
      <c r="Q115" s="75"/>
      <c r="R115" s="90" t="s">
        <v>549</v>
      </c>
      <c r="S115" s="76" t="s">
        <v>218</v>
      </c>
    </row>
    <row r="116" spans="1:19" s="69" customFormat="1" ht="36">
      <c r="A116" s="69" t="s">
        <v>107</v>
      </c>
      <c r="D116" s="69" t="s">
        <v>548</v>
      </c>
      <c r="F116" s="69" t="s">
        <v>547</v>
      </c>
      <c r="H116" s="70" t="s">
        <v>256</v>
      </c>
      <c r="J116" s="70" t="s">
        <v>6</v>
      </c>
      <c r="K116" s="77" t="s">
        <v>183</v>
      </c>
      <c r="L116" s="70" t="s">
        <v>14</v>
      </c>
      <c r="M116" s="70" t="s">
        <v>6</v>
      </c>
      <c r="N116" s="70" t="s">
        <v>183</v>
      </c>
      <c r="O116" s="70" t="s">
        <v>6</v>
      </c>
      <c r="P116" s="70" t="s">
        <v>6</v>
      </c>
      <c r="Q116" s="70" t="s">
        <v>6</v>
      </c>
      <c r="R116" s="69" t="s">
        <v>546</v>
      </c>
      <c r="S116" s="69" t="s">
        <v>545</v>
      </c>
    </row>
    <row r="117" spans="1:19">
      <c r="A117" s="78" t="s">
        <v>312</v>
      </c>
      <c r="D117" s="66" t="s">
        <v>543</v>
      </c>
      <c r="E117" s="66" t="s">
        <v>542</v>
      </c>
      <c r="F117" s="66" t="s">
        <v>305</v>
      </c>
      <c r="G117" s="66" t="s">
        <v>314</v>
      </c>
      <c r="H117" s="67" t="s">
        <v>218</v>
      </c>
      <c r="I117" s="85" t="s">
        <v>544</v>
      </c>
      <c r="J117" s="66"/>
      <c r="K117" s="66"/>
      <c r="L117" s="66"/>
      <c r="M117" s="66"/>
      <c r="N117" s="66"/>
      <c r="O117" s="66"/>
      <c r="P117" s="66"/>
      <c r="Q117" s="66"/>
    </row>
    <row r="118" spans="1:19">
      <c r="A118" s="78" t="s">
        <v>312</v>
      </c>
      <c r="D118" s="66" t="s">
        <v>543</v>
      </c>
      <c r="E118" s="66" t="s">
        <v>542</v>
      </c>
      <c r="F118" s="66" t="s">
        <v>305</v>
      </c>
      <c r="G118" s="66" t="s">
        <v>310</v>
      </c>
      <c r="H118" s="67" t="s">
        <v>218</v>
      </c>
      <c r="I118" s="85" t="s">
        <v>541</v>
      </c>
      <c r="J118" s="66"/>
      <c r="K118" s="66"/>
      <c r="L118" s="66"/>
      <c r="M118" s="66"/>
      <c r="N118" s="66"/>
      <c r="O118" s="66"/>
      <c r="P118" s="66"/>
      <c r="Q118" s="66"/>
      <c r="S118" s="66" t="s">
        <v>218</v>
      </c>
    </row>
    <row r="119" spans="1:19">
      <c r="A119" s="78" t="s">
        <v>312</v>
      </c>
      <c r="D119" s="66" t="s">
        <v>496</v>
      </c>
      <c r="E119" s="66" t="s">
        <v>539</v>
      </c>
      <c r="F119" s="66" t="s">
        <v>305</v>
      </c>
      <c r="G119" s="66" t="s">
        <v>314</v>
      </c>
      <c r="H119" s="67" t="s">
        <v>309</v>
      </c>
      <c r="I119" s="66" t="s">
        <v>540</v>
      </c>
      <c r="J119" s="66"/>
      <c r="K119" s="66"/>
      <c r="L119" s="66"/>
      <c r="M119" s="66"/>
      <c r="N119" s="66"/>
      <c r="O119" s="66"/>
      <c r="P119" s="66"/>
      <c r="Q119" s="66"/>
      <c r="S119" s="76"/>
    </row>
    <row r="120" spans="1:19">
      <c r="A120" s="78" t="s">
        <v>312</v>
      </c>
      <c r="D120" s="66" t="s">
        <v>496</v>
      </c>
      <c r="E120" s="66" t="s">
        <v>539</v>
      </c>
      <c r="F120" s="66" t="s">
        <v>305</v>
      </c>
      <c r="G120" s="66" t="s">
        <v>310</v>
      </c>
      <c r="H120" s="67" t="s">
        <v>309</v>
      </c>
      <c r="I120" s="68" t="s">
        <v>538</v>
      </c>
      <c r="J120" s="66"/>
      <c r="K120" s="66"/>
      <c r="L120" s="66"/>
      <c r="M120" s="66"/>
      <c r="N120" s="66"/>
      <c r="O120" s="66"/>
      <c r="P120" s="66"/>
      <c r="Q120" s="66"/>
      <c r="S120" s="76"/>
    </row>
    <row r="121" spans="1:19">
      <c r="A121" s="78" t="s">
        <v>312</v>
      </c>
      <c r="D121" s="66" t="s">
        <v>496</v>
      </c>
      <c r="E121" s="66" t="s">
        <v>536</v>
      </c>
      <c r="F121" s="66" t="s">
        <v>305</v>
      </c>
      <c r="G121" s="66" t="s">
        <v>314</v>
      </c>
      <c r="H121" s="67" t="s">
        <v>309</v>
      </c>
      <c r="I121" s="68" t="s">
        <v>537</v>
      </c>
      <c r="J121" s="66"/>
      <c r="K121" s="66"/>
      <c r="L121" s="66"/>
      <c r="M121" s="66"/>
      <c r="N121" s="66"/>
      <c r="O121" s="66"/>
      <c r="P121" s="66"/>
      <c r="Q121" s="66"/>
      <c r="S121" s="76"/>
    </row>
    <row r="122" spans="1:19">
      <c r="A122" s="78" t="s">
        <v>312</v>
      </c>
      <c r="D122" s="66" t="s">
        <v>496</v>
      </c>
      <c r="E122" s="66" t="s">
        <v>536</v>
      </c>
      <c r="F122" s="66" t="s">
        <v>305</v>
      </c>
      <c r="G122" s="66" t="s">
        <v>310</v>
      </c>
      <c r="H122" s="67" t="s">
        <v>309</v>
      </c>
      <c r="I122" s="68" t="s">
        <v>535</v>
      </c>
      <c r="J122" s="66"/>
      <c r="K122" s="66"/>
      <c r="L122" s="66"/>
      <c r="M122" s="66"/>
      <c r="N122" s="66"/>
      <c r="O122" s="66"/>
      <c r="P122" s="66"/>
      <c r="Q122" s="66"/>
      <c r="S122" s="76"/>
    </row>
    <row r="123" spans="1:19">
      <c r="A123" s="78" t="s">
        <v>312</v>
      </c>
      <c r="D123" s="66" t="s">
        <v>496</v>
      </c>
      <c r="E123" s="66" t="s">
        <v>533</v>
      </c>
      <c r="F123" s="66" t="s">
        <v>305</v>
      </c>
      <c r="G123" s="66" t="s">
        <v>314</v>
      </c>
      <c r="H123" s="67" t="s">
        <v>309</v>
      </c>
      <c r="I123" s="68" t="s">
        <v>534</v>
      </c>
      <c r="J123" s="66"/>
      <c r="K123" s="66"/>
      <c r="L123" s="66"/>
      <c r="M123" s="66"/>
      <c r="N123" s="66"/>
      <c r="O123" s="66"/>
      <c r="P123" s="66"/>
      <c r="Q123" s="66"/>
    </row>
    <row r="124" spans="1:19">
      <c r="A124" s="78" t="s">
        <v>312</v>
      </c>
      <c r="D124" s="66" t="s">
        <v>496</v>
      </c>
      <c r="E124" s="66" t="s">
        <v>533</v>
      </c>
      <c r="F124" s="66" t="s">
        <v>305</v>
      </c>
      <c r="G124" s="66" t="s">
        <v>310</v>
      </c>
      <c r="H124" s="67" t="s">
        <v>309</v>
      </c>
      <c r="I124" s="88" t="s">
        <v>532</v>
      </c>
      <c r="J124" s="66"/>
      <c r="K124" s="66"/>
      <c r="L124" s="66"/>
      <c r="M124" s="66"/>
      <c r="N124" s="66"/>
      <c r="O124" s="66"/>
      <c r="P124" s="66"/>
      <c r="Q124" s="66"/>
    </row>
    <row r="125" spans="1:19">
      <c r="A125" s="78" t="s">
        <v>312</v>
      </c>
      <c r="D125" s="66" t="s">
        <v>496</v>
      </c>
      <c r="E125" s="66" t="s">
        <v>530</v>
      </c>
      <c r="F125" s="66" t="s">
        <v>305</v>
      </c>
      <c r="G125" s="66" t="s">
        <v>314</v>
      </c>
      <c r="H125" s="67" t="s">
        <v>309</v>
      </c>
      <c r="I125" s="88" t="s">
        <v>531</v>
      </c>
      <c r="J125" s="66"/>
      <c r="K125" s="66"/>
      <c r="L125" s="66"/>
      <c r="M125" s="66"/>
      <c r="N125" s="66"/>
      <c r="O125" s="66"/>
      <c r="P125" s="66"/>
      <c r="Q125" s="66"/>
    </row>
    <row r="126" spans="1:19">
      <c r="A126" s="78" t="s">
        <v>312</v>
      </c>
      <c r="D126" s="66" t="s">
        <v>496</v>
      </c>
      <c r="E126" s="66" t="s">
        <v>530</v>
      </c>
      <c r="F126" s="66" t="s">
        <v>305</v>
      </c>
      <c r="G126" s="66" t="s">
        <v>310</v>
      </c>
      <c r="H126" s="67" t="s">
        <v>309</v>
      </c>
      <c r="I126" s="88" t="s">
        <v>529</v>
      </c>
      <c r="J126" s="66"/>
      <c r="K126" s="66"/>
      <c r="L126" s="66"/>
      <c r="M126" s="66"/>
      <c r="N126" s="66"/>
      <c r="O126" s="66"/>
      <c r="P126" s="66"/>
      <c r="Q126" s="66"/>
    </row>
    <row r="127" spans="1:19">
      <c r="A127" s="78" t="s">
        <v>312</v>
      </c>
      <c r="D127" s="66" t="s">
        <v>496</v>
      </c>
      <c r="E127" s="66" t="s">
        <v>527</v>
      </c>
      <c r="F127" s="66" t="s">
        <v>305</v>
      </c>
      <c r="G127" s="66" t="s">
        <v>314</v>
      </c>
      <c r="H127" s="67" t="s">
        <v>309</v>
      </c>
      <c r="I127" s="88" t="s">
        <v>528</v>
      </c>
      <c r="J127" s="66"/>
      <c r="K127" s="66"/>
      <c r="L127" s="66"/>
      <c r="M127" s="66"/>
      <c r="N127" s="66"/>
      <c r="O127" s="66"/>
      <c r="P127" s="66"/>
      <c r="Q127" s="66"/>
    </row>
    <row r="128" spans="1:19">
      <c r="A128" s="78" t="s">
        <v>312</v>
      </c>
      <c r="D128" s="66" t="s">
        <v>496</v>
      </c>
      <c r="E128" s="66" t="s">
        <v>527</v>
      </c>
      <c r="F128" s="66" t="s">
        <v>305</v>
      </c>
      <c r="G128" s="66" t="s">
        <v>310</v>
      </c>
      <c r="H128" s="67" t="s">
        <v>309</v>
      </c>
      <c r="I128" s="68" t="s">
        <v>526</v>
      </c>
      <c r="J128" s="66"/>
      <c r="K128" s="66"/>
      <c r="L128" s="66"/>
      <c r="M128" s="66"/>
      <c r="N128" s="66"/>
      <c r="O128" s="66"/>
      <c r="P128" s="66"/>
      <c r="Q128" s="66"/>
      <c r="S128" s="66" t="s">
        <v>218</v>
      </c>
    </row>
    <row r="129" spans="1:19">
      <c r="A129" s="78" t="s">
        <v>312</v>
      </c>
      <c r="D129" s="66" t="s">
        <v>496</v>
      </c>
      <c r="E129" s="66" t="s">
        <v>524</v>
      </c>
      <c r="F129" s="66" t="s">
        <v>305</v>
      </c>
      <c r="G129" s="66" t="s">
        <v>314</v>
      </c>
      <c r="H129" s="67" t="s">
        <v>309</v>
      </c>
      <c r="I129" s="68" t="s">
        <v>525</v>
      </c>
      <c r="J129" s="66"/>
      <c r="K129" s="66"/>
      <c r="L129" s="66"/>
      <c r="M129" s="66"/>
      <c r="N129" s="66"/>
      <c r="O129" s="66"/>
      <c r="P129" s="66"/>
      <c r="Q129" s="66"/>
    </row>
    <row r="130" spans="1:19">
      <c r="A130" s="78" t="s">
        <v>312</v>
      </c>
      <c r="D130" s="66" t="s">
        <v>496</v>
      </c>
      <c r="E130" s="66" t="s">
        <v>524</v>
      </c>
      <c r="F130" s="66" t="s">
        <v>305</v>
      </c>
      <c r="G130" s="66" t="s">
        <v>310</v>
      </c>
      <c r="H130" s="67" t="s">
        <v>309</v>
      </c>
      <c r="I130" s="88" t="s">
        <v>523</v>
      </c>
      <c r="J130" s="66"/>
      <c r="K130" s="66"/>
      <c r="L130" s="66"/>
      <c r="M130" s="66"/>
      <c r="N130" s="66"/>
      <c r="O130" s="66"/>
      <c r="P130" s="66"/>
      <c r="Q130" s="66"/>
    </row>
    <row r="131" spans="1:19">
      <c r="A131" s="78" t="s">
        <v>312</v>
      </c>
      <c r="D131" s="66" t="s">
        <v>496</v>
      </c>
      <c r="E131" s="66" t="s">
        <v>521</v>
      </c>
      <c r="F131" s="66" t="s">
        <v>305</v>
      </c>
      <c r="G131" s="66" t="s">
        <v>314</v>
      </c>
      <c r="H131" s="67" t="s">
        <v>309</v>
      </c>
      <c r="I131" s="88" t="s">
        <v>522</v>
      </c>
      <c r="J131" s="66"/>
      <c r="K131" s="66"/>
      <c r="L131" s="66"/>
      <c r="M131" s="66"/>
      <c r="N131" s="66"/>
      <c r="O131" s="66"/>
      <c r="P131" s="66"/>
      <c r="Q131" s="66"/>
    </row>
    <row r="132" spans="1:19">
      <c r="A132" s="78" t="s">
        <v>312</v>
      </c>
      <c r="D132" s="66" t="s">
        <v>496</v>
      </c>
      <c r="E132" s="66" t="s">
        <v>521</v>
      </c>
      <c r="F132" s="66" t="s">
        <v>305</v>
      </c>
      <c r="G132" s="66" t="s">
        <v>310</v>
      </c>
      <c r="H132" s="67" t="s">
        <v>309</v>
      </c>
      <c r="I132" s="88" t="s">
        <v>520</v>
      </c>
      <c r="J132" s="66"/>
      <c r="K132" s="66"/>
      <c r="L132" s="66"/>
      <c r="M132" s="66"/>
      <c r="N132" s="66"/>
      <c r="O132" s="66"/>
      <c r="P132" s="66"/>
      <c r="Q132" s="66"/>
    </row>
    <row r="133" spans="1:19">
      <c r="A133" s="78" t="s">
        <v>312</v>
      </c>
      <c r="D133" s="66" t="s">
        <v>496</v>
      </c>
      <c r="E133" s="66" t="s">
        <v>518</v>
      </c>
      <c r="F133" s="66" t="s">
        <v>305</v>
      </c>
      <c r="G133" s="66" t="s">
        <v>314</v>
      </c>
      <c r="H133" s="67" t="s">
        <v>309</v>
      </c>
      <c r="I133" s="88" t="s">
        <v>519</v>
      </c>
      <c r="J133" s="66"/>
      <c r="K133" s="66"/>
      <c r="L133" s="66"/>
      <c r="M133" s="66"/>
      <c r="N133" s="66"/>
      <c r="O133" s="66"/>
      <c r="P133" s="66"/>
      <c r="Q133" s="66"/>
      <c r="S133" s="66" t="s">
        <v>218</v>
      </c>
    </row>
    <row r="134" spans="1:19">
      <c r="A134" s="78" t="s">
        <v>312</v>
      </c>
      <c r="D134" s="66" t="s">
        <v>496</v>
      </c>
      <c r="E134" s="66" t="s">
        <v>518</v>
      </c>
      <c r="F134" s="66" t="s">
        <v>305</v>
      </c>
      <c r="G134" s="66" t="s">
        <v>310</v>
      </c>
      <c r="H134" s="67" t="s">
        <v>309</v>
      </c>
      <c r="I134" s="88" t="s">
        <v>517</v>
      </c>
      <c r="J134" s="66"/>
      <c r="K134" s="66"/>
      <c r="L134" s="66"/>
      <c r="M134" s="66"/>
      <c r="N134" s="66"/>
      <c r="O134" s="66"/>
      <c r="P134" s="66"/>
      <c r="Q134" s="66"/>
    </row>
    <row r="135" spans="1:19">
      <c r="A135" s="78" t="s">
        <v>312</v>
      </c>
      <c r="D135" s="66" t="s">
        <v>496</v>
      </c>
      <c r="E135" s="66" t="s">
        <v>515</v>
      </c>
      <c r="F135" s="66" t="s">
        <v>305</v>
      </c>
      <c r="G135" s="66" t="s">
        <v>314</v>
      </c>
      <c r="H135" s="67" t="s">
        <v>309</v>
      </c>
      <c r="I135" s="68" t="s">
        <v>516</v>
      </c>
      <c r="J135" s="66"/>
      <c r="K135" s="66"/>
      <c r="L135" s="66"/>
      <c r="M135" s="66"/>
      <c r="N135" s="66"/>
      <c r="O135" s="66"/>
      <c r="P135" s="66"/>
      <c r="Q135" s="66"/>
    </row>
    <row r="136" spans="1:19">
      <c r="A136" s="78" t="s">
        <v>312</v>
      </c>
      <c r="D136" s="66" t="s">
        <v>496</v>
      </c>
      <c r="E136" s="66" t="s">
        <v>515</v>
      </c>
      <c r="F136" s="66" t="s">
        <v>305</v>
      </c>
      <c r="G136" s="66" t="s">
        <v>310</v>
      </c>
      <c r="H136" s="67" t="s">
        <v>309</v>
      </c>
      <c r="I136" s="68" t="s">
        <v>514</v>
      </c>
      <c r="J136" s="66"/>
      <c r="K136" s="66"/>
      <c r="L136" s="66"/>
      <c r="M136" s="66"/>
      <c r="N136" s="66"/>
      <c r="O136" s="66"/>
      <c r="P136" s="66"/>
      <c r="Q136" s="66"/>
    </row>
    <row r="137" spans="1:19">
      <c r="A137" s="78" t="s">
        <v>312</v>
      </c>
      <c r="D137" s="66" t="s">
        <v>496</v>
      </c>
      <c r="E137" s="66" t="s">
        <v>512</v>
      </c>
      <c r="F137" s="66" t="s">
        <v>305</v>
      </c>
      <c r="G137" s="66" t="s">
        <v>314</v>
      </c>
      <c r="H137" s="67" t="s">
        <v>309</v>
      </c>
      <c r="I137" s="68" t="s">
        <v>513</v>
      </c>
      <c r="J137" s="66"/>
      <c r="K137" s="66"/>
      <c r="L137" s="66"/>
      <c r="M137" s="66"/>
      <c r="N137" s="66"/>
      <c r="O137" s="66"/>
      <c r="P137" s="66"/>
      <c r="Q137" s="66"/>
    </row>
    <row r="138" spans="1:19">
      <c r="A138" s="78" t="s">
        <v>312</v>
      </c>
      <c r="D138" s="66" t="s">
        <v>496</v>
      </c>
      <c r="E138" s="66" t="s">
        <v>512</v>
      </c>
      <c r="F138" s="66" t="s">
        <v>305</v>
      </c>
      <c r="G138" s="66" t="s">
        <v>310</v>
      </c>
      <c r="H138" s="67" t="s">
        <v>309</v>
      </c>
      <c r="I138" s="68" t="s">
        <v>511</v>
      </c>
      <c r="J138" s="66"/>
      <c r="K138" s="66"/>
      <c r="L138" s="66"/>
      <c r="M138" s="66"/>
      <c r="N138" s="66"/>
      <c r="O138" s="66"/>
      <c r="P138" s="66"/>
      <c r="Q138" s="66"/>
      <c r="S138" s="66" t="s">
        <v>218</v>
      </c>
    </row>
    <row r="139" spans="1:19">
      <c r="A139" s="78" t="s">
        <v>312</v>
      </c>
      <c r="D139" s="66" t="s">
        <v>496</v>
      </c>
      <c r="E139" s="66" t="s">
        <v>509</v>
      </c>
      <c r="F139" s="66" t="s">
        <v>305</v>
      </c>
      <c r="G139" s="66" t="s">
        <v>314</v>
      </c>
      <c r="H139" s="67" t="s">
        <v>309</v>
      </c>
      <c r="I139" s="68" t="s">
        <v>510</v>
      </c>
      <c r="J139" s="66"/>
      <c r="K139" s="66"/>
      <c r="L139" s="66"/>
      <c r="M139" s="66"/>
      <c r="N139" s="66"/>
      <c r="O139" s="66"/>
      <c r="P139" s="66"/>
      <c r="Q139" s="66"/>
    </row>
    <row r="140" spans="1:19">
      <c r="A140" s="78" t="s">
        <v>312</v>
      </c>
      <c r="D140" s="66" t="s">
        <v>496</v>
      </c>
      <c r="E140" s="66" t="s">
        <v>509</v>
      </c>
      <c r="F140" s="66" t="s">
        <v>305</v>
      </c>
      <c r="G140" s="66" t="s">
        <v>310</v>
      </c>
      <c r="H140" s="67" t="s">
        <v>309</v>
      </c>
      <c r="I140" s="68" t="s">
        <v>508</v>
      </c>
      <c r="J140" s="66"/>
      <c r="K140" s="66"/>
      <c r="L140" s="66"/>
      <c r="M140" s="66"/>
      <c r="N140" s="66"/>
      <c r="O140" s="66"/>
      <c r="P140" s="66"/>
      <c r="Q140" s="66"/>
    </row>
    <row r="141" spans="1:19">
      <c r="A141" s="78" t="s">
        <v>312</v>
      </c>
      <c r="D141" s="66" t="s">
        <v>496</v>
      </c>
      <c r="E141" s="66" t="s">
        <v>507</v>
      </c>
      <c r="F141" s="66" t="s">
        <v>305</v>
      </c>
      <c r="G141" s="66" t="s">
        <v>314</v>
      </c>
      <c r="H141" s="67" t="s">
        <v>309</v>
      </c>
      <c r="I141" s="68" t="s">
        <v>506</v>
      </c>
      <c r="J141" s="66"/>
      <c r="K141" s="66"/>
      <c r="L141" s="66"/>
      <c r="M141" s="66"/>
      <c r="N141" s="66"/>
      <c r="O141" s="66"/>
      <c r="P141" s="66"/>
      <c r="Q141" s="66"/>
    </row>
    <row r="142" spans="1:19">
      <c r="A142" s="78" t="s">
        <v>312</v>
      </c>
      <c r="D142" s="66" t="s">
        <v>496</v>
      </c>
      <c r="E142" s="66" t="s">
        <v>505</v>
      </c>
      <c r="F142" s="66" t="s">
        <v>305</v>
      </c>
      <c r="G142" s="66" t="s">
        <v>310</v>
      </c>
      <c r="H142" s="67" t="s">
        <v>309</v>
      </c>
      <c r="I142" s="68" t="s">
        <v>504</v>
      </c>
      <c r="J142" s="66"/>
      <c r="K142" s="66"/>
      <c r="L142" s="66"/>
      <c r="M142" s="66"/>
      <c r="N142" s="66"/>
      <c r="O142" s="66"/>
      <c r="P142" s="66"/>
      <c r="Q142" s="66"/>
    </row>
    <row r="143" spans="1:19">
      <c r="A143" s="78" t="s">
        <v>312</v>
      </c>
      <c r="D143" s="66" t="s">
        <v>496</v>
      </c>
      <c r="E143" s="66" t="s">
        <v>502</v>
      </c>
      <c r="F143" s="66" t="s">
        <v>305</v>
      </c>
      <c r="G143" s="66" t="s">
        <v>314</v>
      </c>
      <c r="H143" s="67" t="s">
        <v>309</v>
      </c>
      <c r="I143" s="68" t="s">
        <v>503</v>
      </c>
      <c r="J143" s="66"/>
      <c r="K143" s="66"/>
      <c r="L143" s="66"/>
      <c r="M143" s="66"/>
      <c r="N143" s="66"/>
      <c r="O143" s="66"/>
      <c r="P143" s="66"/>
      <c r="Q143" s="66"/>
      <c r="S143" s="66" t="s">
        <v>218</v>
      </c>
    </row>
    <row r="144" spans="1:19">
      <c r="A144" s="78" t="s">
        <v>312</v>
      </c>
      <c r="D144" s="66" t="s">
        <v>496</v>
      </c>
      <c r="E144" s="66" t="s">
        <v>502</v>
      </c>
      <c r="F144" s="66" t="s">
        <v>305</v>
      </c>
      <c r="G144" s="66" t="s">
        <v>310</v>
      </c>
      <c r="H144" s="67" t="s">
        <v>309</v>
      </c>
      <c r="I144" s="68" t="s">
        <v>501</v>
      </c>
      <c r="J144" s="66"/>
      <c r="K144" s="66"/>
      <c r="L144" s="66"/>
      <c r="M144" s="66"/>
      <c r="N144" s="66"/>
      <c r="O144" s="66"/>
      <c r="P144" s="66"/>
      <c r="Q144" s="66"/>
    </row>
    <row r="145" spans="1:19">
      <c r="A145" s="78" t="s">
        <v>312</v>
      </c>
      <c r="D145" s="66" t="s">
        <v>496</v>
      </c>
      <c r="E145" s="66" t="s">
        <v>499</v>
      </c>
      <c r="F145" s="66" t="s">
        <v>305</v>
      </c>
      <c r="G145" s="66" t="s">
        <v>314</v>
      </c>
      <c r="H145" s="67" t="s">
        <v>309</v>
      </c>
      <c r="I145" s="68" t="s">
        <v>500</v>
      </c>
      <c r="J145" s="66"/>
      <c r="K145" s="66"/>
      <c r="L145" s="66"/>
      <c r="M145" s="66"/>
      <c r="N145" s="66"/>
      <c r="O145" s="66"/>
      <c r="P145" s="66"/>
      <c r="Q145" s="66"/>
    </row>
    <row r="146" spans="1:19">
      <c r="A146" s="78" t="s">
        <v>312</v>
      </c>
      <c r="D146" s="66" t="s">
        <v>496</v>
      </c>
      <c r="E146" s="66" t="s">
        <v>499</v>
      </c>
      <c r="F146" s="66" t="s">
        <v>305</v>
      </c>
      <c r="G146" s="66" t="s">
        <v>310</v>
      </c>
      <c r="H146" s="67" t="s">
        <v>309</v>
      </c>
      <c r="I146" s="68" t="s">
        <v>498</v>
      </c>
      <c r="J146" s="66"/>
      <c r="K146" s="66"/>
      <c r="L146" s="66"/>
      <c r="M146" s="66"/>
      <c r="N146" s="66"/>
      <c r="O146" s="66"/>
      <c r="P146" s="66"/>
      <c r="Q146" s="66"/>
      <c r="S146" s="66" t="s">
        <v>497</v>
      </c>
    </row>
    <row r="147" spans="1:19" s="69" customFormat="1" ht="24">
      <c r="A147" s="69" t="s">
        <v>307</v>
      </c>
      <c r="D147" s="69" t="s">
        <v>496</v>
      </c>
      <c r="F147" s="69" t="s">
        <v>305</v>
      </c>
      <c r="H147" s="70" t="s">
        <v>347</v>
      </c>
      <c r="J147" s="70" t="s">
        <v>219</v>
      </c>
      <c r="K147" s="77" t="s">
        <v>219</v>
      </c>
      <c r="L147" s="70" t="s">
        <v>303</v>
      </c>
      <c r="M147" s="70" t="s">
        <v>219</v>
      </c>
      <c r="N147" s="70" t="s">
        <v>301</v>
      </c>
      <c r="O147" s="70" t="s">
        <v>495</v>
      </c>
      <c r="P147" s="70" t="s">
        <v>301</v>
      </c>
      <c r="Q147" s="70" t="s">
        <v>219</v>
      </c>
      <c r="R147" s="69" t="s">
        <v>261</v>
      </c>
      <c r="S147" s="69" t="s">
        <v>494</v>
      </c>
    </row>
    <row r="148" spans="1:19">
      <c r="A148" s="78" t="s">
        <v>266</v>
      </c>
      <c r="B148" s="66" t="s">
        <v>249</v>
      </c>
      <c r="C148" s="66" t="s">
        <v>432</v>
      </c>
      <c r="D148" s="66" t="s">
        <v>431</v>
      </c>
      <c r="E148" s="66" t="s">
        <v>493</v>
      </c>
      <c r="F148" s="76" t="s">
        <v>429</v>
      </c>
      <c r="G148" s="76" t="s">
        <v>492</v>
      </c>
      <c r="H148" s="67" t="s">
        <v>16</v>
      </c>
      <c r="I148" s="85" t="s">
        <v>491</v>
      </c>
      <c r="J148" s="66"/>
      <c r="K148" s="66"/>
      <c r="L148" s="66"/>
      <c r="M148" s="66"/>
      <c r="N148" s="66"/>
      <c r="O148" s="66"/>
      <c r="P148" s="66"/>
      <c r="Q148" s="66"/>
      <c r="S148" s="76" t="s">
        <v>261</v>
      </c>
    </row>
    <row r="149" spans="1:19" ht="24" hidden="1">
      <c r="A149" s="78" t="s">
        <v>490</v>
      </c>
      <c r="B149" s="66" t="s">
        <v>249</v>
      </c>
      <c r="C149" s="66" t="s">
        <v>432</v>
      </c>
      <c r="D149" s="66" t="s">
        <v>431</v>
      </c>
      <c r="E149" s="66" t="s">
        <v>489</v>
      </c>
      <c r="F149" s="66" t="s">
        <v>268</v>
      </c>
      <c r="G149" s="66" t="s">
        <v>488</v>
      </c>
      <c r="I149" s="90" t="s">
        <v>487</v>
      </c>
      <c r="J149" s="67" t="s">
        <v>183</v>
      </c>
      <c r="K149" s="67" t="s">
        <v>6</v>
      </c>
      <c r="L149" s="67" t="s">
        <v>486</v>
      </c>
      <c r="M149" s="67" t="s">
        <v>6</v>
      </c>
      <c r="N149" s="67" t="s">
        <v>6</v>
      </c>
      <c r="O149" s="67" t="s">
        <v>6</v>
      </c>
      <c r="P149" s="67" t="s">
        <v>6</v>
      </c>
      <c r="Q149" s="67" t="s">
        <v>183</v>
      </c>
    </row>
    <row r="150" spans="1:19" s="69" customFormat="1" ht="17.5" customHeight="1">
      <c r="A150" s="69" t="s">
        <v>307</v>
      </c>
      <c r="D150" s="69" t="s">
        <v>485</v>
      </c>
      <c r="F150" s="69" t="s">
        <v>484</v>
      </c>
      <c r="H150" s="77" t="s">
        <v>256</v>
      </c>
      <c r="I150" s="71" t="s">
        <v>218</v>
      </c>
      <c r="J150" s="70" t="s">
        <v>6</v>
      </c>
      <c r="K150" s="77" t="s">
        <v>183</v>
      </c>
      <c r="L150" s="77" t="s">
        <v>14</v>
      </c>
      <c r="M150" s="70" t="s">
        <v>6</v>
      </c>
      <c r="N150" s="77" t="s">
        <v>183</v>
      </c>
      <c r="O150" s="77" t="s">
        <v>21</v>
      </c>
      <c r="P150" s="77" t="s">
        <v>183</v>
      </c>
      <c r="Q150" s="70" t="s">
        <v>6</v>
      </c>
      <c r="R150" s="71" t="s">
        <v>483</v>
      </c>
      <c r="S150" s="71" t="s">
        <v>482</v>
      </c>
    </row>
    <row r="151" spans="1:19" ht="26.5" customHeight="1">
      <c r="A151" s="78" t="s">
        <v>266</v>
      </c>
      <c r="B151" s="66" t="s">
        <v>249</v>
      </c>
      <c r="C151" s="66" t="s">
        <v>432</v>
      </c>
      <c r="D151" s="66" t="s">
        <v>431</v>
      </c>
      <c r="E151" s="76" t="s">
        <v>481</v>
      </c>
      <c r="F151" s="76" t="s">
        <v>470</v>
      </c>
      <c r="G151" s="76" t="s">
        <v>428</v>
      </c>
      <c r="H151" s="67" t="s">
        <v>16</v>
      </c>
      <c r="I151" s="85" t="s">
        <v>480</v>
      </c>
      <c r="J151" s="75"/>
      <c r="K151" s="75"/>
      <c r="R151" s="66" t="s">
        <v>458</v>
      </c>
      <c r="S151" s="76" t="s">
        <v>218</v>
      </c>
    </row>
    <row r="152" spans="1:19">
      <c r="A152" s="78" t="s">
        <v>442</v>
      </c>
      <c r="D152" s="66" t="s">
        <v>448</v>
      </c>
      <c r="E152" s="66" t="s">
        <v>479</v>
      </c>
      <c r="F152" s="76" t="s">
        <v>470</v>
      </c>
      <c r="G152" s="66" t="s">
        <v>439</v>
      </c>
      <c r="H152" s="75" t="s">
        <v>227</v>
      </c>
      <c r="I152" s="85" t="s">
        <v>478</v>
      </c>
      <c r="J152" s="66"/>
      <c r="K152" s="66"/>
      <c r="L152" s="66"/>
      <c r="M152" s="66"/>
      <c r="N152" s="66"/>
      <c r="O152" s="66"/>
      <c r="P152" s="66"/>
      <c r="Q152" s="66"/>
    </row>
    <row r="153" spans="1:19" s="76" customFormat="1" ht="25" customHeight="1">
      <c r="A153" s="89" t="s">
        <v>442</v>
      </c>
      <c r="D153" s="76" t="s">
        <v>474</v>
      </c>
      <c r="E153" s="76" t="s">
        <v>477</v>
      </c>
      <c r="F153" s="76" t="s">
        <v>470</v>
      </c>
      <c r="G153" s="76" t="s">
        <v>439</v>
      </c>
      <c r="H153" s="75" t="s">
        <v>227</v>
      </c>
      <c r="I153" s="85" t="s">
        <v>476</v>
      </c>
      <c r="R153" s="76" t="s">
        <v>475</v>
      </c>
    </row>
    <row r="154" spans="1:19">
      <c r="A154" s="78" t="s">
        <v>452</v>
      </c>
      <c r="D154" s="66" t="s">
        <v>474</v>
      </c>
      <c r="E154" s="66" t="s">
        <v>473</v>
      </c>
      <c r="F154" s="76" t="s">
        <v>470</v>
      </c>
      <c r="G154" s="66" t="s">
        <v>450</v>
      </c>
      <c r="H154" s="67" t="s">
        <v>227</v>
      </c>
      <c r="I154" s="66" t="s">
        <v>472</v>
      </c>
      <c r="J154" s="66"/>
      <c r="K154" s="66"/>
      <c r="L154" s="66"/>
      <c r="M154" s="66"/>
      <c r="N154" s="66"/>
      <c r="O154" s="66"/>
      <c r="P154" s="66"/>
      <c r="Q154" s="66"/>
      <c r="R154" s="66" t="s">
        <v>458</v>
      </c>
    </row>
    <row r="155" spans="1:19" s="69" customFormat="1" ht="16" customHeight="1">
      <c r="A155" s="69" t="s">
        <v>307</v>
      </c>
      <c r="D155" s="69" t="s">
        <v>471</v>
      </c>
      <c r="E155" s="71"/>
      <c r="F155" s="71" t="s">
        <v>470</v>
      </c>
      <c r="G155" s="71"/>
      <c r="H155" s="77" t="s">
        <v>469</v>
      </c>
      <c r="I155" s="71" t="s">
        <v>218</v>
      </c>
      <c r="J155" s="77" t="s">
        <v>6</v>
      </c>
      <c r="K155" s="77" t="s">
        <v>219</v>
      </c>
      <c r="L155" s="77" t="s">
        <v>14</v>
      </c>
      <c r="M155" s="77" t="s">
        <v>6</v>
      </c>
      <c r="N155" s="77" t="s">
        <v>183</v>
      </c>
      <c r="O155" s="77" t="s">
        <v>219</v>
      </c>
      <c r="P155" s="77" t="s">
        <v>183</v>
      </c>
      <c r="Q155" s="77" t="s">
        <v>6</v>
      </c>
      <c r="R155" s="71" t="s">
        <v>218</v>
      </c>
      <c r="S155" s="71" t="s">
        <v>468</v>
      </c>
    </row>
    <row r="156" spans="1:19">
      <c r="A156" s="78" t="s">
        <v>452</v>
      </c>
      <c r="D156" s="66" t="s">
        <v>463</v>
      </c>
      <c r="E156" s="66" t="s">
        <v>467</v>
      </c>
      <c r="F156" s="66" t="s">
        <v>461</v>
      </c>
      <c r="G156" s="66" t="s">
        <v>450</v>
      </c>
      <c r="H156" s="67" t="s">
        <v>227</v>
      </c>
      <c r="I156" s="85" t="s">
        <v>466</v>
      </c>
      <c r="J156" s="66"/>
      <c r="K156" s="66"/>
      <c r="L156" s="66"/>
      <c r="M156" s="66"/>
      <c r="N156" s="66"/>
      <c r="O156" s="66"/>
      <c r="P156" s="66"/>
      <c r="Q156" s="66"/>
    </row>
    <row r="157" spans="1:19">
      <c r="A157" s="78" t="s">
        <v>452</v>
      </c>
      <c r="D157" s="66" t="s">
        <v>463</v>
      </c>
      <c r="E157" s="66" t="s">
        <v>465</v>
      </c>
      <c r="F157" s="66" t="s">
        <v>461</v>
      </c>
      <c r="G157" s="66" t="s">
        <v>450</v>
      </c>
      <c r="H157" s="67" t="s">
        <v>227</v>
      </c>
      <c r="I157" s="85" t="s">
        <v>464</v>
      </c>
      <c r="J157" s="66"/>
      <c r="K157" s="66"/>
      <c r="L157" s="66"/>
      <c r="M157" s="66"/>
      <c r="N157" s="66"/>
      <c r="O157" s="66"/>
      <c r="P157" s="66"/>
      <c r="Q157" s="66"/>
    </row>
    <row r="158" spans="1:19">
      <c r="A158" s="78" t="s">
        <v>452</v>
      </c>
      <c r="D158" s="66" t="s">
        <v>463</v>
      </c>
      <c r="E158" s="66" t="s">
        <v>462</v>
      </c>
      <c r="F158" s="66" t="s">
        <v>461</v>
      </c>
      <c r="G158" s="66" t="s">
        <v>450</v>
      </c>
      <c r="H158" s="67" t="s">
        <v>227</v>
      </c>
      <c r="I158" s="66" t="s">
        <v>460</v>
      </c>
    </row>
    <row r="159" spans="1:19" s="69" customFormat="1" ht="24">
      <c r="A159" s="69" t="s">
        <v>307</v>
      </c>
      <c r="D159" s="69" t="s">
        <v>236</v>
      </c>
      <c r="F159" s="69" t="s">
        <v>459</v>
      </c>
      <c r="H159" s="70" t="s">
        <v>361</v>
      </c>
      <c r="I159" s="86"/>
      <c r="J159" s="69" t="s">
        <v>219</v>
      </c>
      <c r="K159" s="69" t="s">
        <v>219</v>
      </c>
      <c r="L159" s="69" t="s">
        <v>303</v>
      </c>
      <c r="M159" s="69" t="s">
        <v>219</v>
      </c>
      <c r="N159" s="69" t="s">
        <v>301</v>
      </c>
      <c r="O159" s="69" t="s">
        <v>300</v>
      </c>
      <c r="P159" s="69" t="s">
        <v>301</v>
      </c>
      <c r="Q159" s="69" t="s">
        <v>219</v>
      </c>
      <c r="R159" s="69" t="s">
        <v>458</v>
      </c>
      <c r="S159" s="69" t="s">
        <v>457</v>
      </c>
    </row>
    <row r="160" spans="1:19">
      <c r="A160" s="78" t="s">
        <v>456</v>
      </c>
      <c r="D160" s="66" t="s">
        <v>451</v>
      </c>
      <c r="E160" s="66" t="s">
        <v>455</v>
      </c>
      <c r="F160" s="66" t="s">
        <v>436</v>
      </c>
      <c r="G160" s="66" t="s">
        <v>454</v>
      </c>
      <c r="H160" s="67" t="s">
        <v>309</v>
      </c>
      <c r="I160" s="85" t="s">
        <v>453</v>
      </c>
      <c r="J160" s="66"/>
      <c r="K160" s="66"/>
      <c r="L160" s="66"/>
      <c r="M160" s="66"/>
      <c r="N160" s="66"/>
      <c r="O160" s="66"/>
      <c r="P160" s="66"/>
      <c r="Q160" s="66"/>
    </row>
    <row r="161" spans="1:19" ht="24">
      <c r="A161" s="78" t="s">
        <v>452</v>
      </c>
      <c r="D161" s="66" t="s">
        <v>451</v>
      </c>
      <c r="E161" s="66" t="s">
        <v>246</v>
      </c>
      <c r="F161" s="66" t="s">
        <v>436</v>
      </c>
      <c r="G161" s="66" t="s">
        <v>450</v>
      </c>
      <c r="H161" s="67" t="s">
        <v>227</v>
      </c>
      <c r="I161" s="66" t="s">
        <v>449</v>
      </c>
      <c r="J161" s="66"/>
      <c r="K161" s="66"/>
      <c r="L161" s="66"/>
      <c r="M161" s="66"/>
      <c r="N161" s="66"/>
      <c r="O161" s="66"/>
      <c r="P161" s="66"/>
      <c r="Q161" s="66"/>
    </row>
    <row r="162" spans="1:19" ht="24">
      <c r="A162" s="78" t="s">
        <v>442</v>
      </c>
      <c r="D162" s="66" t="s">
        <v>448</v>
      </c>
      <c r="E162" s="66" t="s">
        <v>447</v>
      </c>
      <c r="F162" s="66" t="s">
        <v>436</v>
      </c>
      <c r="G162" s="66" t="s">
        <v>439</v>
      </c>
      <c r="H162" s="75" t="s">
        <v>227</v>
      </c>
      <c r="I162" s="85" t="s">
        <v>446</v>
      </c>
      <c r="J162" s="66"/>
      <c r="K162" s="66"/>
      <c r="L162" s="66"/>
      <c r="M162" s="66"/>
      <c r="N162" s="66"/>
      <c r="O162" s="66"/>
      <c r="P162" s="66"/>
      <c r="Q162" s="66"/>
    </row>
    <row r="163" spans="1:19">
      <c r="A163" s="78" t="s">
        <v>442</v>
      </c>
      <c r="D163" s="66" t="s">
        <v>445</v>
      </c>
      <c r="E163" s="66" t="s">
        <v>444</v>
      </c>
      <c r="F163" s="66" t="s">
        <v>436</v>
      </c>
      <c r="G163" s="66" t="s">
        <v>439</v>
      </c>
      <c r="H163" s="75" t="s">
        <v>227</v>
      </c>
      <c r="I163" s="85" t="s">
        <v>443</v>
      </c>
      <c r="J163" s="66"/>
      <c r="K163" s="66"/>
      <c r="L163" s="66"/>
      <c r="M163" s="66"/>
      <c r="N163" s="66"/>
      <c r="O163" s="66"/>
      <c r="P163" s="66"/>
      <c r="Q163" s="66"/>
    </row>
    <row r="164" spans="1:19">
      <c r="A164" s="78" t="s">
        <v>442</v>
      </c>
      <c r="D164" s="66" t="s">
        <v>441</v>
      </c>
      <c r="E164" s="66" t="s">
        <v>440</v>
      </c>
      <c r="F164" s="66" t="s">
        <v>436</v>
      </c>
      <c r="G164" s="66" t="s">
        <v>439</v>
      </c>
      <c r="H164" s="75" t="s">
        <v>227</v>
      </c>
      <c r="I164" s="85" t="s">
        <v>438</v>
      </c>
      <c r="J164" s="66"/>
      <c r="K164" s="66"/>
      <c r="L164" s="66"/>
      <c r="M164" s="66"/>
      <c r="N164" s="66"/>
      <c r="O164" s="66"/>
      <c r="P164" s="66"/>
      <c r="Q164" s="66"/>
    </row>
    <row r="165" spans="1:19" s="69" customFormat="1" ht="24">
      <c r="A165" s="69" t="s">
        <v>307</v>
      </c>
      <c r="D165" s="69" t="s">
        <v>437</v>
      </c>
      <c r="F165" s="69" t="s">
        <v>436</v>
      </c>
      <c r="H165" s="77" t="s">
        <v>435</v>
      </c>
      <c r="I165" s="86"/>
      <c r="J165" s="69" t="s">
        <v>219</v>
      </c>
      <c r="K165" s="69" t="s">
        <v>303</v>
      </c>
      <c r="L165" s="69" t="s">
        <v>303</v>
      </c>
      <c r="M165" s="69" t="s">
        <v>219</v>
      </c>
      <c r="N165" s="69" t="s">
        <v>301</v>
      </c>
      <c r="O165" s="69" t="s">
        <v>219</v>
      </c>
      <c r="P165" s="69" t="s">
        <v>301</v>
      </c>
      <c r="Q165" s="69" t="s">
        <v>219</v>
      </c>
      <c r="R165" s="69" t="s">
        <v>434</v>
      </c>
      <c r="S165" s="69" t="s">
        <v>433</v>
      </c>
    </row>
    <row r="166" spans="1:19" ht="25.5" customHeight="1">
      <c r="A166" s="78" t="s">
        <v>266</v>
      </c>
      <c r="B166" s="66" t="s">
        <v>249</v>
      </c>
      <c r="C166" s="66" t="s">
        <v>432</v>
      </c>
      <c r="D166" s="66" t="s">
        <v>431</v>
      </c>
      <c r="E166" s="66" t="s">
        <v>430</v>
      </c>
      <c r="F166" s="76" t="s">
        <v>429</v>
      </c>
      <c r="G166" s="76" t="s">
        <v>428</v>
      </c>
      <c r="H166" s="67" t="s">
        <v>16</v>
      </c>
      <c r="I166" s="85" t="s">
        <v>427</v>
      </c>
      <c r="S166" s="76" t="s">
        <v>218</v>
      </c>
    </row>
    <row r="167" spans="1:19" s="69" customFormat="1" ht="14.5" customHeight="1">
      <c r="H167" s="77" t="s">
        <v>256</v>
      </c>
      <c r="I167" s="69" t="s">
        <v>343</v>
      </c>
      <c r="J167" s="77" t="s">
        <v>6</v>
      </c>
      <c r="K167" s="77" t="s">
        <v>183</v>
      </c>
      <c r="L167" s="77" t="s">
        <v>14</v>
      </c>
      <c r="M167" s="77" t="s">
        <v>6</v>
      </c>
      <c r="N167" s="77" t="s">
        <v>183</v>
      </c>
      <c r="O167" s="77" t="s">
        <v>21</v>
      </c>
      <c r="P167" s="77" t="s">
        <v>183</v>
      </c>
      <c r="Q167" s="77" t="s">
        <v>6</v>
      </c>
      <c r="R167" s="71" t="s">
        <v>426</v>
      </c>
      <c r="S167" s="71" t="s">
        <v>425</v>
      </c>
    </row>
    <row r="168" spans="1:19" ht="96">
      <c r="A168" s="78" t="s">
        <v>389</v>
      </c>
      <c r="B168" s="66" t="s">
        <v>225</v>
      </c>
      <c r="C168" s="66" t="s">
        <v>224</v>
      </c>
      <c r="D168" s="76" t="s">
        <v>366</v>
      </c>
      <c r="E168" s="76" t="s">
        <v>365</v>
      </c>
      <c r="F168" s="76" t="s">
        <v>253</v>
      </c>
      <c r="G168" s="76" t="s">
        <v>424</v>
      </c>
      <c r="H168" s="67" t="s">
        <v>185</v>
      </c>
      <c r="I168" s="76" t="s">
        <v>423</v>
      </c>
      <c r="J168" s="75"/>
      <c r="L168" s="75"/>
      <c r="M168" s="75"/>
      <c r="N168" s="75"/>
      <c r="O168" s="75"/>
      <c r="P168" s="75"/>
      <c r="Q168" s="75"/>
      <c r="R168" s="76" t="s">
        <v>422</v>
      </c>
      <c r="S168" s="76" t="s">
        <v>218</v>
      </c>
    </row>
    <row r="169" spans="1:19">
      <c r="A169" s="78" t="s">
        <v>389</v>
      </c>
      <c r="B169" s="66" t="s">
        <v>225</v>
      </c>
      <c r="C169" s="66" t="s">
        <v>224</v>
      </c>
      <c r="D169" s="76" t="s">
        <v>366</v>
      </c>
      <c r="E169" s="76" t="s">
        <v>365</v>
      </c>
      <c r="F169" s="76" t="s">
        <v>253</v>
      </c>
      <c r="G169" s="76" t="s">
        <v>421</v>
      </c>
      <c r="H169" s="67" t="s">
        <v>185</v>
      </c>
      <c r="I169" s="85" t="s">
        <v>420</v>
      </c>
      <c r="J169" s="75"/>
      <c r="L169" s="75"/>
      <c r="M169" s="75"/>
      <c r="N169" s="75"/>
      <c r="O169" s="75"/>
      <c r="P169" s="75"/>
      <c r="Q169" s="75"/>
      <c r="S169" s="76" t="s">
        <v>218</v>
      </c>
    </row>
    <row r="170" spans="1:19">
      <c r="A170" s="78" t="s">
        <v>389</v>
      </c>
      <c r="B170" s="66" t="s">
        <v>225</v>
      </c>
      <c r="C170" s="66" t="s">
        <v>224</v>
      </c>
      <c r="D170" s="76" t="s">
        <v>366</v>
      </c>
      <c r="E170" s="76" t="s">
        <v>365</v>
      </c>
      <c r="F170" s="76" t="s">
        <v>253</v>
      </c>
      <c r="G170" s="76" t="s">
        <v>419</v>
      </c>
      <c r="H170" s="67" t="s">
        <v>185</v>
      </c>
      <c r="I170" s="76" t="s">
        <v>418</v>
      </c>
      <c r="J170" s="75"/>
      <c r="L170" s="75"/>
      <c r="M170" s="75"/>
      <c r="N170" s="75"/>
      <c r="O170" s="75"/>
      <c r="P170" s="75"/>
      <c r="Q170" s="75"/>
      <c r="S170" s="76" t="s">
        <v>218</v>
      </c>
    </row>
    <row r="171" spans="1:19">
      <c r="A171" s="78" t="s">
        <v>389</v>
      </c>
      <c r="B171" s="66" t="s">
        <v>225</v>
      </c>
      <c r="C171" s="66" t="s">
        <v>224</v>
      </c>
      <c r="D171" s="76" t="s">
        <v>366</v>
      </c>
      <c r="E171" s="76" t="s">
        <v>365</v>
      </c>
      <c r="F171" s="76" t="s">
        <v>253</v>
      </c>
      <c r="G171" s="76" t="s">
        <v>417</v>
      </c>
      <c r="H171" s="67" t="s">
        <v>185</v>
      </c>
      <c r="I171" s="76" t="s">
        <v>416</v>
      </c>
      <c r="J171" s="75"/>
      <c r="L171" s="75"/>
      <c r="M171" s="75"/>
      <c r="N171" s="75"/>
      <c r="O171" s="75"/>
      <c r="P171" s="75"/>
      <c r="Q171" s="75"/>
      <c r="S171" s="76" t="s">
        <v>218</v>
      </c>
    </row>
    <row r="172" spans="1:19">
      <c r="A172" s="78" t="s">
        <v>389</v>
      </c>
      <c r="B172" s="66" t="s">
        <v>225</v>
      </c>
      <c r="C172" s="66" t="s">
        <v>224</v>
      </c>
      <c r="D172" s="76" t="s">
        <v>366</v>
      </c>
      <c r="E172" s="76" t="s">
        <v>365</v>
      </c>
      <c r="F172" s="76" t="s">
        <v>253</v>
      </c>
      <c r="G172" s="76" t="s">
        <v>415</v>
      </c>
      <c r="H172" s="67" t="s">
        <v>185</v>
      </c>
      <c r="I172" s="76" t="s">
        <v>414</v>
      </c>
      <c r="J172" s="75" t="s">
        <v>218</v>
      </c>
      <c r="K172" s="67" t="s">
        <v>218</v>
      </c>
      <c r="L172" s="75" t="s">
        <v>218</v>
      </c>
      <c r="M172" s="75" t="s">
        <v>218</v>
      </c>
      <c r="N172" s="75" t="s">
        <v>218</v>
      </c>
      <c r="O172" s="75"/>
      <c r="P172" s="75"/>
      <c r="Q172" s="75"/>
      <c r="S172" s="76" t="s">
        <v>218</v>
      </c>
    </row>
    <row r="173" spans="1:19" ht="48">
      <c r="A173" s="72" t="s">
        <v>367</v>
      </c>
      <c r="D173" s="66" t="s">
        <v>366</v>
      </c>
      <c r="E173" s="66" t="s">
        <v>365</v>
      </c>
      <c r="F173" s="66" t="s">
        <v>390</v>
      </c>
      <c r="G173" s="66" t="s">
        <v>413</v>
      </c>
      <c r="H173" s="67" t="s">
        <v>227</v>
      </c>
      <c r="I173" s="68" t="s">
        <v>412</v>
      </c>
      <c r="J173" s="66"/>
      <c r="K173" s="66"/>
      <c r="L173" s="66"/>
      <c r="M173" s="66"/>
      <c r="N173" s="66"/>
      <c r="O173" s="66"/>
      <c r="P173" s="66"/>
      <c r="Q173" s="66"/>
      <c r="R173" s="66" t="s">
        <v>411</v>
      </c>
    </row>
    <row r="174" spans="1:19">
      <c r="A174" s="72" t="s">
        <v>367</v>
      </c>
      <c r="D174" s="66" t="s">
        <v>366</v>
      </c>
      <c r="E174" s="66" t="s">
        <v>365</v>
      </c>
      <c r="F174" s="66" t="s">
        <v>396</v>
      </c>
      <c r="G174" s="66" t="s">
        <v>410</v>
      </c>
      <c r="H174" s="67" t="s">
        <v>227</v>
      </c>
      <c r="I174" s="68" t="s">
        <v>409</v>
      </c>
      <c r="J174" s="66"/>
      <c r="K174" s="66"/>
      <c r="L174" s="66"/>
      <c r="M174" s="66"/>
      <c r="N174" s="66"/>
      <c r="O174" s="66"/>
      <c r="P174" s="66"/>
      <c r="Q174" s="66"/>
    </row>
    <row r="175" spans="1:19">
      <c r="A175" s="72" t="s">
        <v>367</v>
      </c>
      <c r="D175" s="66" t="s">
        <v>366</v>
      </c>
      <c r="E175" s="66" t="s">
        <v>365</v>
      </c>
      <c r="F175" s="66" t="s">
        <v>396</v>
      </c>
      <c r="G175" s="66" t="s">
        <v>408</v>
      </c>
      <c r="H175" s="67" t="s">
        <v>227</v>
      </c>
      <c r="I175" s="68" t="s">
        <v>407</v>
      </c>
      <c r="J175" s="66" t="s">
        <v>218</v>
      </c>
      <c r="K175" s="66" t="s">
        <v>218</v>
      </c>
      <c r="L175" s="66" t="s">
        <v>218</v>
      </c>
      <c r="M175" s="66" t="s">
        <v>218</v>
      </c>
      <c r="N175" s="66" t="s">
        <v>218</v>
      </c>
      <c r="O175" s="66"/>
      <c r="P175" s="66"/>
      <c r="Q175" s="66"/>
    </row>
    <row r="176" spans="1:19">
      <c r="A176" s="72" t="s">
        <v>367</v>
      </c>
      <c r="D176" s="66" t="s">
        <v>366</v>
      </c>
      <c r="E176" s="66" t="s">
        <v>365</v>
      </c>
      <c r="F176" s="66" t="s">
        <v>396</v>
      </c>
      <c r="G176" s="66" t="s">
        <v>406</v>
      </c>
      <c r="H176" s="67" t="s">
        <v>227</v>
      </c>
      <c r="I176" s="68" t="s">
        <v>405</v>
      </c>
      <c r="J176" s="66"/>
      <c r="K176" s="66"/>
      <c r="L176" s="66"/>
      <c r="M176" s="66"/>
      <c r="N176" s="66"/>
      <c r="O176" s="66"/>
      <c r="P176" s="66"/>
      <c r="Q176" s="66"/>
    </row>
    <row r="177" spans="1:19">
      <c r="A177" s="72" t="s">
        <v>367</v>
      </c>
      <c r="D177" s="66" t="s">
        <v>366</v>
      </c>
      <c r="E177" s="66" t="s">
        <v>365</v>
      </c>
      <c r="F177" s="66" t="s">
        <v>396</v>
      </c>
      <c r="G177" s="66" t="s">
        <v>404</v>
      </c>
      <c r="H177" s="67" t="s">
        <v>227</v>
      </c>
      <c r="I177" s="68" t="s">
        <v>403</v>
      </c>
      <c r="J177" s="66"/>
      <c r="K177" s="66"/>
      <c r="L177" s="66"/>
      <c r="M177" s="66"/>
      <c r="N177" s="66"/>
      <c r="O177" s="66"/>
      <c r="P177" s="66"/>
      <c r="Q177" s="66"/>
    </row>
    <row r="178" spans="1:19">
      <c r="A178" s="72" t="s">
        <v>367</v>
      </c>
      <c r="D178" s="66" t="s">
        <v>366</v>
      </c>
      <c r="E178" s="66" t="s">
        <v>365</v>
      </c>
      <c r="F178" s="66" t="s">
        <v>396</v>
      </c>
      <c r="G178" s="66" t="s">
        <v>402</v>
      </c>
      <c r="H178" s="67" t="s">
        <v>227</v>
      </c>
      <c r="I178" s="88" t="s">
        <v>401</v>
      </c>
      <c r="J178" s="66"/>
      <c r="K178" s="66"/>
      <c r="L178" s="66"/>
      <c r="M178" s="66"/>
      <c r="N178" s="66"/>
      <c r="O178" s="66"/>
      <c r="P178" s="66"/>
      <c r="Q178" s="66"/>
    </row>
    <row r="179" spans="1:19">
      <c r="A179" s="72" t="s">
        <v>367</v>
      </c>
      <c r="D179" s="66" t="s">
        <v>366</v>
      </c>
      <c r="E179" s="66" t="s">
        <v>365</v>
      </c>
      <c r="F179" s="66" t="s">
        <v>396</v>
      </c>
      <c r="G179" s="66" t="s">
        <v>400</v>
      </c>
      <c r="H179" s="67" t="s">
        <v>227</v>
      </c>
      <c r="I179" s="68" t="s">
        <v>399</v>
      </c>
      <c r="J179" s="66"/>
      <c r="K179" s="66"/>
      <c r="L179" s="66"/>
      <c r="M179" s="66"/>
      <c r="N179" s="66"/>
      <c r="O179" s="66"/>
      <c r="P179" s="66"/>
      <c r="Q179" s="66"/>
    </row>
    <row r="180" spans="1:19">
      <c r="A180" s="72" t="s">
        <v>367</v>
      </c>
      <c r="D180" s="66" t="s">
        <v>366</v>
      </c>
      <c r="E180" s="66" t="s">
        <v>365</v>
      </c>
      <c r="F180" s="66" t="s">
        <v>396</v>
      </c>
      <c r="G180" s="66" t="s">
        <v>398</v>
      </c>
      <c r="H180" s="67" t="s">
        <v>227</v>
      </c>
      <c r="I180" s="68" t="s">
        <v>397</v>
      </c>
      <c r="J180" s="66"/>
      <c r="K180" s="66"/>
      <c r="L180" s="66"/>
      <c r="M180" s="66"/>
      <c r="N180" s="66"/>
      <c r="O180" s="66"/>
      <c r="P180" s="66"/>
      <c r="Q180" s="66"/>
    </row>
    <row r="181" spans="1:19" ht="24">
      <c r="A181" s="72" t="s">
        <v>367</v>
      </c>
      <c r="D181" s="66" t="s">
        <v>366</v>
      </c>
      <c r="E181" s="66" t="s">
        <v>365</v>
      </c>
      <c r="F181" s="66" t="s">
        <v>396</v>
      </c>
      <c r="G181" s="66" t="s">
        <v>395</v>
      </c>
      <c r="H181" s="67" t="s">
        <v>227</v>
      </c>
      <c r="I181" s="68" t="s">
        <v>394</v>
      </c>
      <c r="J181" s="66"/>
      <c r="K181" s="66"/>
      <c r="L181" s="66"/>
      <c r="M181" s="66"/>
      <c r="N181" s="66"/>
      <c r="O181" s="66"/>
      <c r="P181" s="66"/>
      <c r="Q181" s="66"/>
    </row>
    <row r="182" spans="1:19">
      <c r="A182" s="72" t="s">
        <v>367</v>
      </c>
      <c r="D182" s="66" t="s">
        <v>366</v>
      </c>
      <c r="E182" s="66" t="s">
        <v>365</v>
      </c>
      <c r="F182" s="66" t="s">
        <v>390</v>
      </c>
      <c r="G182" s="66" t="s">
        <v>393</v>
      </c>
      <c r="H182" s="67" t="s">
        <v>227</v>
      </c>
      <c r="I182" s="68" t="s">
        <v>392</v>
      </c>
      <c r="J182" s="66"/>
      <c r="K182" s="66"/>
      <c r="L182" s="66"/>
      <c r="M182" s="66"/>
      <c r="N182" s="66"/>
      <c r="O182" s="66"/>
      <c r="P182" s="66"/>
      <c r="Q182" s="66"/>
    </row>
    <row r="183" spans="1:19" s="69" customFormat="1" ht="24">
      <c r="A183" s="69" t="s">
        <v>307</v>
      </c>
      <c r="D183" s="71" t="s">
        <v>391</v>
      </c>
      <c r="E183" s="71" t="s">
        <v>218</v>
      </c>
      <c r="F183" s="71" t="s">
        <v>390</v>
      </c>
      <c r="G183" s="71"/>
      <c r="H183" s="70" t="s">
        <v>373</v>
      </c>
      <c r="I183" s="71"/>
      <c r="J183" s="77" t="s">
        <v>14</v>
      </c>
      <c r="K183" s="70" t="s">
        <v>183</v>
      </c>
      <c r="L183" s="77" t="s">
        <v>14</v>
      </c>
      <c r="M183" s="77" t="s">
        <v>6</v>
      </c>
      <c r="N183" s="77" t="s">
        <v>183</v>
      </c>
      <c r="O183" s="77" t="s">
        <v>6</v>
      </c>
      <c r="P183" s="77" t="s">
        <v>6</v>
      </c>
      <c r="Q183" s="77" t="s">
        <v>6</v>
      </c>
      <c r="R183" s="69" t="s">
        <v>372</v>
      </c>
      <c r="S183" s="71" t="s">
        <v>371</v>
      </c>
    </row>
    <row r="184" spans="1:19" ht="24">
      <c r="A184" s="78" t="s">
        <v>389</v>
      </c>
      <c r="B184" s="66" t="s">
        <v>225</v>
      </c>
      <c r="C184" s="66" t="s">
        <v>224</v>
      </c>
      <c r="D184" s="76" t="s">
        <v>366</v>
      </c>
      <c r="E184" s="76" t="s">
        <v>365</v>
      </c>
      <c r="F184" s="76" t="s">
        <v>268</v>
      </c>
      <c r="G184" s="76" t="s">
        <v>388</v>
      </c>
      <c r="H184" s="67" t="s">
        <v>185</v>
      </c>
      <c r="I184" s="76" t="s">
        <v>387</v>
      </c>
      <c r="J184" s="75"/>
      <c r="L184" s="75"/>
      <c r="M184" s="75"/>
      <c r="N184" s="75"/>
      <c r="O184" s="75"/>
      <c r="P184" s="75"/>
      <c r="Q184" s="75"/>
      <c r="S184" s="76" t="s">
        <v>218</v>
      </c>
    </row>
    <row r="185" spans="1:19">
      <c r="A185" s="72" t="s">
        <v>367</v>
      </c>
      <c r="D185" s="66" t="s">
        <v>366</v>
      </c>
      <c r="E185" s="66" t="s">
        <v>365</v>
      </c>
      <c r="F185" s="66" t="s">
        <v>384</v>
      </c>
      <c r="G185" s="66" t="s">
        <v>382</v>
      </c>
      <c r="H185" s="67" t="s">
        <v>227</v>
      </c>
      <c r="I185" s="68" t="s">
        <v>386</v>
      </c>
      <c r="J185" s="66"/>
      <c r="K185" s="66"/>
      <c r="L185" s="66"/>
      <c r="M185" s="66"/>
      <c r="N185" s="66"/>
      <c r="O185" s="66"/>
      <c r="P185" s="66"/>
      <c r="Q185" s="66"/>
    </row>
    <row r="186" spans="1:19">
      <c r="A186" s="72" t="s">
        <v>367</v>
      </c>
      <c r="D186" s="66" t="s">
        <v>366</v>
      </c>
      <c r="E186" s="66" t="s">
        <v>365</v>
      </c>
      <c r="F186" s="66" t="s">
        <v>384</v>
      </c>
      <c r="G186" s="66" t="s">
        <v>380</v>
      </c>
      <c r="H186" s="67" t="s">
        <v>227</v>
      </c>
      <c r="I186" s="68" t="s">
        <v>385</v>
      </c>
      <c r="J186" s="66"/>
      <c r="K186" s="66"/>
      <c r="L186" s="66"/>
      <c r="M186" s="66"/>
      <c r="N186" s="66"/>
      <c r="O186" s="66"/>
      <c r="P186" s="66"/>
      <c r="Q186" s="66"/>
    </row>
    <row r="187" spans="1:19">
      <c r="A187" s="72" t="s">
        <v>367</v>
      </c>
      <c r="D187" s="66" t="s">
        <v>366</v>
      </c>
      <c r="E187" s="66" t="s">
        <v>365</v>
      </c>
      <c r="F187" s="66" t="s">
        <v>384</v>
      </c>
      <c r="G187" s="66" t="s">
        <v>377</v>
      </c>
      <c r="H187" s="67" t="s">
        <v>227</v>
      </c>
      <c r="I187" s="68" t="s">
        <v>383</v>
      </c>
      <c r="J187" s="66"/>
      <c r="K187" s="66"/>
      <c r="L187" s="66"/>
      <c r="M187" s="66"/>
      <c r="N187" s="66"/>
      <c r="O187" s="66"/>
      <c r="P187" s="66"/>
      <c r="Q187" s="66"/>
    </row>
    <row r="188" spans="1:19">
      <c r="A188" s="72" t="s">
        <v>367</v>
      </c>
      <c r="D188" s="66" t="s">
        <v>366</v>
      </c>
      <c r="E188" s="66" t="s">
        <v>365</v>
      </c>
      <c r="F188" s="66" t="s">
        <v>378</v>
      </c>
      <c r="G188" s="66" t="s">
        <v>382</v>
      </c>
      <c r="H188" s="67" t="s">
        <v>227</v>
      </c>
      <c r="I188" s="68" t="s">
        <v>381</v>
      </c>
      <c r="J188" s="66"/>
      <c r="K188" s="66"/>
      <c r="L188" s="66"/>
      <c r="M188" s="66"/>
      <c r="N188" s="66"/>
      <c r="O188" s="66"/>
      <c r="P188" s="66"/>
      <c r="Q188" s="66"/>
    </row>
    <row r="189" spans="1:19">
      <c r="A189" s="72" t="s">
        <v>367</v>
      </c>
      <c r="D189" s="66" t="s">
        <v>366</v>
      </c>
      <c r="E189" s="66" t="s">
        <v>365</v>
      </c>
      <c r="F189" s="66" t="s">
        <v>378</v>
      </c>
      <c r="G189" s="66" t="s">
        <v>380</v>
      </c>
      <c r="H189" s="67" t="s">
        <v>227</v>
      </c>
      <c r="I189" s="68" t="s">
        <v>379</v>
      </c>
      <c r="J189" s="66"/>
      <c r="K189" s="66"/>
      <c r="L189" s="66"/>
      <c r="M189" s="66"/>
      <c r="N189" s="66"/>
      <c r="O189" s="66"/>
      <c r="P189" s="66"/>
      <c r="Q189" s="66"/>
    </row>
    <row r="190" spans="1:19">
      <c r="A190" s="72" t="s">
        <v>367</v>
      </c>
      <c r="D190" s="66" t="s">
        <v>366</v>
      </c>
      <c r="E190" s="66" t="s">
        <v>365</v>
      </c>
      <c r="F190" s="66" t="s">
        <v>378</v>
      </c>
      <c r="G190" s="66" t="s">
        <v>377</v>
      </c>
      <c r="H190" s="67" t="s">
        <v>227</v>
      </c>
      <c r="I190" s="68" t="s">
        <v>376</v>
      </c>
      <c r="J190" s="66"/>
      <c r="K190" s="66"/>
      <c r="L190" s="66"/>
      <c r="M190" s="66"/>
      <c r="N190" s="66"/>
      <c r="O190" s="66"/>
      <c r="P190" s="66"/>
      <c r="Q190" s="66"/>
    </row>
    <row r="191" spans="1:19" s="69" customFormat="1" ht="24">
      <c r="A191" s="69" t="s">
        <v>107</v>
      </c>
      <c r="B191" s="69" t="s">
        <v>225</v>
      </c>
      <c r="C191" s="69" t="s">
        <v>224</v>
      </c>
      <c r="D191" s="71" t="s">
        <v>375</v>
      </c>
      <c r="E191" s="71"/>
      <c r="F191" s="71" t="s">
        <v>374</v>
      </c>
      <c r="G191" s="71"/>
      <c r="H191" s="70" t="s">
        <v>373</v>
      </c>
      <c r="I191" s="71"/>
      <c r="J191" s="77" t="s">
        <v>14</v>
      </c>
      <c r="K191" s="70" t="s">
        <v>183</v>
      </c>
      <c r="L191" s="77" t="s">
        <v>14</v>
      </c>
      <c r="M191" s="77" t="s">
        <v>6</v>
      </c>
      <c r="N191" s="77" t="s">
        <v>183</v>
      </c>
      <c r="O191" s="77" t="s">
        <v>6</v>
      </c>
      <c r="P191" s="77" t="s">
        <v>6</v>
      </c>
      <c r="Q191" s="77" t="s">
        <v>6</v>
      </c>
      <c r="R191" s="69" t="s">
        <v>372</v>
      </c>
      <c r="S191" s="71" t="s">
        <v>371</v>
      </c>
    </row>
    <row r="192" spans="1:19">
      <c r="A192" s="72" t="s">
        <v>367</v>
      </c>
      <c r="D192" s="66" t="s">
        <v>366</v>
      </c>
      <c r="E192" s="66" t="s">
        <v>365</v>
      </c>
      <c r="F192" s="66" t="s">
        <v>370</v>
      </c>
      <c r="G192" s="66" t="s">
        <v>369</v>
      </c>
      <c r="H192" s="67" t="s">
        <v>227</v>
      </c>
      <c r="I192" s="88" t="s">
        <v>368</v>
      </c>
      <c r="J192" s="66"/>
      <c r="K192" s="66"/>
      <c r="L192" s="66"/>
      <c r="M192" s="66"/>
      <c r="N192" s="66"/>
      <c r="O192" s="66"/>
      <c r="P192" s="66"/>
      <c r="Q192" s="66"/>
      <c r="S192" s="66" t="s">
        <v>218</v>
      </c>
    </row>
    <row r="193" spans="1:19">
      <c r="A193" s="78" t="s">
        <v>367</v>
      </c>
      <c r="D193" s="66" t="s">
        <v>366</v>
      </c>
      <c r="E193" s="66" t="s">
        <v>365</v>
      </c>
      <c r="F193" s="66" t="s">
        <v>218</v>
      </c>
      <c r="G193" s="66" t="s">
        <v>364</v>
      </c>
      <c r="H193" s="67" t="s">
        <v>227</v>
      </c>
      <c r="I193" s="68" t="s">
        <v>363</v>
      </c>
      <c r="J193" s="66"/>
      <c r="K193" s="66"/>
      <c r="L193" s="66"/>
      <c r="M193" s="66"/>
      <c r="N193" s="66"/>
      <c r="O193" s="66"/>
      <c r="P193" s="66"/>
      <c r="Q193" s="66"/>
    </row>
    <row r="194" spans="1:19" s="69" customFormat="1" ht="24">
      <c r="A194" s="69" t="s">
        <v>307</v>
      </c>
      <c r="D194" s="69" t="s">
        <v>349</v>
      </c>
      <c r="F194" s="69" t="s">
        <v>362</v>
      </c>
      <c r="H194" s="70" t="s">
        <v>361</v>
      </c>
      <c r="I194" s="87"/>
      <c r="J194" s="69" t="s">
        <v>219</v>
      </c>
      <c r="K194" s="69" t="s">
        <v>360</v>
      </c>
      <c r="L194" s="69" t="s">
        <v>303</v>
      </c>
      <c r="M194" s="69" t="s">
        <v>219</v>
      </c>
      <c r="N194" s="69" t="s">
        <v>359</v>
      </c>
      <c r="O194" s="69" t="s">
        <v>358</v>
      </c>
      <c r="P194" s="69" t="s">
        <v>357</v>
      </c>
      <c r="Q194" s="69" t="s">
        <v>219</v>
      </c>
      <c r="S194" s="69" t="s">
        <v>356</v>
      </c>
    </row>
    <row r="195" spans="1:19">
      <c r="A195" s="78" t="s">
        <v>355</v>
      </c>
      <c r="D195" s="66" t="s">
        <v>354</v>
      </c>
      <c r="E195" s="66" t="s">
        <v>353</v>
      </c>
      <c r="F195" s="66" t="s">
        <v>352</v>
      </c>
      <c r="G195" s="66" t="s">
        <v>351</v>
      </c>
      <c r="H195" s="67" t="s">
        <v>309</v>
      </c>
      <c r="I195" s="66" t="s">
        <v>350</v>
      </c>
      <c r="J195" s="66"/>
      <c r="K195" s="66"/>
      <c r="L195" s="66"/>
      <c r="M195" s="66"/>
      <c r="N195" s="66"/>
      <c r="O195" s="66"/>
      <c r="P195" s="66"/>
      <c r="Q195" s="66"/>
      <c r="S195" s="66" t="s">
        <v>261</v>
      </c>
    </row>
    <row r="196" spans="1:19" s="69" customFormat="1" ht="24">
      <c r="A196" s="69" t="s">
        <v>307</v>
      </c>
      <c r="D196" s="69" t="s">
        <v>349</v>
      </c>
      <c r="F196" s="69" t="s">
        <v>348</v>
      </c>
      <c r="H196" s="70" t="s">
        <v>347</v>
      </c>
      <c r="J196" s="69" t="s">
        <v>303</v>
      </c>
      <c r="K196" s="69" t="s">
        <v>301</v>
      </c>
      <c r="L196" s="69" t="s">
        <v>219</v>
      </c>
      <c r="M196" s="69" t="s">
        <v>219</v>
      </c>
      <c r="N196" s="69" t="s">
        <v>301</v>
      </c>
      <c r="O196" s="69" t="s">
        <v>219</v>
      </c>
      <c r="P196" s="69" t="s">
        <v>219</v>
      </c>
      <c r="Q196" s="69" t="s">
        <v>219</v>
      </c>
      <c r="S196" s="69" t="s">
        <v>346</v>
      </c>
    </row>
    <row r="197" spans="1:19" ht="24">
      <c r="A197" s="78" t="s">
        <v>328</v>
      </c>
      <c r="B197" s="66" t="s">
        <v>225</v>
      </c>
      <c r="C197" s="66" t="s">
        <v>224</v>
      </c>
      <c r="D197" s="66" t="s">
        <v>248</v>
      </c>
      <c r="E197" s="66" t="s">
        <v>327</v>
      </c>
      <c r="F197" s="66" t="s">
        <v>268</v>
      </c>
      <c r="G197" s="66" t="s">
        <v>345</v>
      </c>
      <c r="H197" s="67" t="s">
        <v>16</v>
      </c>
      <c r="I197" s="85" t="s">
        <v>344</v>
      </c>
      <c r="J197" s="75"/>
      <c r="K197" s="75"/>
      <c r="L197" s="75"/>
      <c r="M197" s="75"/>
      <c r="N197" s="75"/>
      <c r="O197" s="75"/>
      <c r="P197" s="75"/>
      <c r="Q197" s="75"/>
      <c r="R197" s="76" t="s">
        <v>343</v>
      </c>
      <c r="S197" s="76" t="s">
        <v>261</v>
      </c>
    </row>
    <row r="198" spans="1:19" ht="24">
      <c r="A198" s="78" t="s">
        <v>328</v>
      </c>
      <c r="B198" s="66" t="s">
        <v>225</v>
      </c>
      <c r="C198" s="66" t="s">
        <v>224</v>
      </c>
      <c r="D198" s="66" t="s">
        <v>248</v>
      </c>
      <c r="E198" s="66" t="s">
        <v>327</v>
      </c>
      <c r="F198" s="66" t="s">
        <v>268</v>
      </c>
      <c r="G198" s="66" t="s">
        <v>342</v>
      </c>
      <c r="H198" s="67" t="s">
        <v>16</v>
      </c>
      <c r="I198" s="66" t="s">
        <v>341</v>
      </c>
      <c r="J198" s="75"/>
      <c r="K198" s="75"/>
      <c r="L198" s="75"/>
      <c r="M198" s="75"/>
      <c r="N198" s="75"/>
      <c r="O198" s="75"/>
      <c r="P198" s="75"/>
      <c r="Q198" s="75"/>
      <c r="S198" s="76" t="s">
        <v>261</v>
      </c>
    </row>
    <row r="199" spans="1:19" ht="24">
      <c r="A199" s="78" t="s">
        <v>328</v>
      </c>
      <c r="B199" s="66" t="s">
        <v>225</v>
      </c>
      <c r="C199" s="66" t="s">
        <v>224</v>
      </c>
      <c r="D199" s="66" t="s">
        <v>248</v>
      </c>
      <c r="E199" s="66" t="s">
        <v>327</v>
      </c>
      <c r="F199" s="66" t="s">
        <v>268</v>
      </c>
      <c r="G199" s="66" t="s">
        <v>340</v>
      </c>
      <c r="H199" s="67" t="s">
        <v>16</v>
      </c>
      <c r="I199" s="85" t="s">
        <v>339</v>
      </c>
      <c r="J199" s="75"/>
      <c r="K199" s="75"/>
      <c r="L199" s="75"/>
      <c r="M199" s="75"/>
      <c r="N199" s="75"/>
      <c r="O199" s="75"/>
      <c r="P199" s="75"/>
      <c r="Q199" s="75"/>
      <c r="S199" s="76" t="s">
        <v>324</v>
      </c>
    </row>
    <row r="200" spans="1:19" s="69" customFormat="1" ht="36">
      <c r="A200" s="69" t="s">
        <v>307</v>
      </c>
      <c r="D200" s="69" t="s">
        <v>306</v>
      </c>
      <c r="F200" s="69" t="s">
        <v>338</v>
      </c>
      <c r="H200" s="70" t="s">
        <v>337</v>
      </c>
      <c r="I200" s="86"/>
      <c r="J200" s="77" t="s">
        <v>14</v>
      </c>
      <c r="K200" s="77" t="s">
        <v>6</v>
      </c>
      <c r="L200" s="77" t="s">
        <v>6</v>
      </c>
      <c r="M200" s="77" t="s">
        <v>6</v>
      </c>
      <c r="N200" s="77" t="s">
        <v>183</v>
      </c>
      <c r="O200" s="77" t="s">
        <v>6</v>
      </c>
      <c r="P200" s="77" t="s">
        <v>6</v>
      </c>
      <c r="Q200" s="77" t="s">
        <v>6</v>
      </c>
      <c r="R200" s="69" t="s">
        <v>336</v>
      </c>
      <c r="S200" s="71" t="s">
        <v>335</v>
      </c>
    </row>
    <row r="201" spans="1:19" ht="24">
      <c r="A201" s="78" t="s">
        <v>328</v>
      </c>
      <c r="B201" s="66" t="s">
        <v>225</v>
      </c>
      <c r="C201" s="66" t="s">
        <v>224</v>
      </c>
      <c r="D201" s="66" t="s">
        <v>248</v>
      </c>
      <c r="E201" s="66" t="s">
        <v>327</v>
      </c>
      <c r="F201" s="66" t="s">
        <v>268</v>
      </c>
      <c r="G201" s="66" t="s">
        <v>334</v>
      </c>
      <c r="H201" s="67" t="s">
        <v>16</v>
      </c>
      <c r="I201" s="85" t="s">
        <v>333</v>
      </c>
      <c r="J201" s="75"/>
      <c r="K201" s="75"/>
      <c r="L201" s="75"/>
      <c r="M201" s="75"/>
      <c r="N201" s="75"/>
      <c r="O201" s="75"/>
      <c r="P201" s="75"/>
      <c r="Q201" s="75"/>
      <c r="S201" s="76" t="s">
        <v>218</v>
      </c>
    </row>
    <row r="202" spans="1:19" ht="24">
      <c r="A202" s="78" t="s">
        <v>328</v>
      </c>
      <c r="B202" s="66" t="s">
        <v>225</v>
      </c>
      <c r="C202" s="66" t="s">
        <v>224</v>
      </c>
      <c r="D202" s="66" t="s">
        <v>248</v>
      </c>
      <c r="E202" s="66" t="s">
        <v>327</v>
      </c>
      <c r="F202" s="66" t="s">
        <v>268</v>
      </c>
      <c r="G202" s="66" t="s">
        <v>332</v>
      </c>
      <c r="H202" s="67" t="s">
        <v>16</v>
      </c>
      <c r="I202" s="85" t="s">
        <v>331</v>
      </c>
      <c r="J202" s="75"/>
      <c r="K202" s="75"/>
      <c r="L202" s="75"/>
      <c r="M202" s="75"/>
      <c r="N202" s="75"/>
      <c r="O202" s="75"/>
      <c r="P202" s="75"/>
      <c r="Q202" s="75"/>
      <c r="S202" s="76" t="s">
        <v>218</v>
      </c>
    </row>
    <row r="203" spans="1:19" ht="40.75" customHeight="1">
      <c r="A203" s="78" t="s">
        <v>328</v>
      </c>
      <c r="B203" s="66" t="s">
        <v>225</v>
      </c>
      <c r="C203" s="66" t="s">
        <v>224</v>
      </c>
      <c r="D203" s="66" t="s">
        <v>248</v>
      </c>
      <c r="E203" s="66" t="s">
        <v>327</v>
      </c>
      <c r="F203" s="66" t="s">
        <v>268</v>
      </c>
      <c r="G203" s="66" t="s">
        <v>330</v>
      </c>
      <c r="H203" s="67" t="s">
        <v>16</v>
      </c>
      <c r="I203" s="85" t="s">
        <v>329</v>
      </c>
      <c r="J203" s="75"/>
      <c r="K203" s="75"/>
      <c r="L203" s="75"/>
      <c r="M203" s="75"/>
      <c r="N203" s="75"/>
      <c r="O203" s="75"/>
      <c r="P203" s="75"/>
      <c r="Q203" s="75"/>
      <c r="S203" s="76" t="s">
        <v>324</v>
      </c>
    </row>
    <row r="204" spans="1:19" ht="28.25" customHeight="1">
      <c r="A204" s="78" t="s">
        <v>328</v>
      </c>
      <c r="B204" s="66" t="s">
        <v>225</v>
      </c>
      <c r="C204" s="66" t="s">
        <v>224</v>
      </c>
      <c r="D204" s="66" t="s">
        <v>248</v>
      </c>
      <c r="E204" s="66" t="s">
        <v>327</v>
      </c>
      <c r="F204" s="66" t="s">
        <v>268</v>
      </c>
      <c r="G204" s="66" t="s">
        <v>326</v>
      </c>
      <c r="H204" s="67" t="s">
        <v>16</v>
      </c>
      <c r="I204" s="85" t="s">
        <v>325</v>
      </c>
      <c r="J204" s="75"/>
      <c r="K204" s="75"/>
      <c r="L204" s="75"/>
      <c r="M204" s="75"/>
      <c r="N204" s="75"/>
      <c r="O204" s="75"/>
      <c r="P204" s="75"/>
      <c r="Q204" s="75"/>
      <c r="S204" s="76" t="s">
        <v>324</v>
      </c>
    </row>
    <row r="205" spans="1:19" ht="84" hidden="1">
      <c r="A205" s="78" t="s">
        <v>323</v>
      </c>
      <c r="B205" s="66" t="s">
        <v>225</v>
      </c>
      <c r="C205" s="66" t="s">
        <v>224</v>
      </c>
      <c r="D205" s="66" t="s">
        <v>248</v>
      </c>
      <c r="E205" s="66" t="s">
        <v>322</v>
      </c>
      <c r="F205" s="66" t="s">
        <v>268</v>
      </c>
      <c r="G205" s="76" t="s">
        <v>321</v>
      </c>
      <c r="H205" s="67" t="s">
        <v>16</v>
      </c>
      <c r="I205" s="80" t="s">
        <v>320</v>
      </c>
      <c r="R205" s="66" t="s">
        <v>319</v>
      </c>
    </row>
    <row r="206" spans="1:19" s="69" customFormat="1" ht="36">
      <c r="A206" s="69" t="s">
        <v>107</v>
      </c>
      <c r="B206" s="69" t="s">
        <v>225</v>
      </c>
      <c r="C206" s="69" t="s">
        <v>224</v>
      </c>
      <c r="D206" s="69" t="s">
        <v>248</v>
      </c>
      <c r="F206" s="69" t="s">
        <v>268</v>
      </c>
      <c r="G206" s="71" t="s">
        <v>318</v>
      </c>
      <c r="H206" s="70" t="s">
        <v>256</v>
      </c>
      <c r="I206" s="71"/>
      <c r="J206" s="70" t="s">
        <v>6</v>
      </c>
      <c r="K206" s="70" t="s">
        <v>183</v>
      </c>
      <c r="L206" s="70" t="s">
        <v>6</v>
      </c>
      <c r="M206" s="70" t="s">
        <v>6</v>
      </c>
      <c r="N206" s="70" t="s">
        <v>183</v>
      </c>
      <c r="O206" s="70" t="s">
        <v>21</v>
      </c>
      <c r="P206" s="70" t="s">
        <v>6</v>
      </c>
      <c r="Q206" s="70" t="s">
        <v>6</v>
      </c>
      <c r="R206" s="69" t="s">
        <v>317</v>
      </c>
      <c r="S206" s="69" t="s">
        <v>316</v>
      </c>
    </row>
    <row r="207" spans="1:19">
      <c r="A207" s="78" t="s">
        <v>312</v>
      </c>
      <c r="D207" s="66" t="s">
        <v>315</v>
      </c>
      <c r="E207" s="66" t="s">
        <v>311</v>
      </c>
      <c r="F207" s="66" t="s">
        <v>305</v>
      </c>
      <c r="G207" s="66" t="s">
        <v>314</v>
      </c>
      <c r="H207" s="67" t="s">
        <v>309</v>
      </c>
      <c r="I207" s="85" t="s">
        <v>313</v>
      </c>
      <c r="J207" s="66"/>
      <c r="K207" s="66"/>
      <c r="L207" s="66"/>
      <c r="M207" s="66"/>
      <c r="N207" s="66"/>
      <c r="O207" s="66"/>
      <c r="P207" s="66"/>
      <c r="Q207" s="66"/>
    </row>
    <row r="208" spans="1:19">
      <c r="A208" s="78" t="s">
        <v>312</v>
      </c>
      <c r="D208" s="66" t="s">
        <v>306</v>
      </c>
      <c r="E208" s="66" t="s">
        <v>311</v>
      </c>
      <c r="F208" s="66" t="s">
        <v>305</v>
      </c>
      <c r="G208" s="66" t="s">
        <v>310</v>
      </c>
      <c r="H208" s="67" t="s">
        <v>309</v>
      </c>
      <c r="I208" s="66" t="s">
        <v>308</v>
      </c>
      <c r="J208" s="66"/>
      <c r="K208" s="66"/>
      <c r="L208" s="66"/>
      <c r="M208" s="66"/>
      <c r="N208" s="66"/>
      <c r="O208" s="66"/>
      <c r="P208" s="66"/>
      <c r="Q208" s="66"/>
    </row>
    <row r="209" spans="1:19" s="69" customFormat="1" ht="24">
      <c r="A209" s="69" t="s">
        <v>307</v>
      </c>
      <c r="D209" s="69" t="s">
        <v>306</v>
      </c>
      <c r="F209" s="69" t="s">
        <v>305</v>
      </c>
      <c r="G209" s="71"/>
      <c r="H209" s="70" t="s">
        <v>304</v>
      </c>
      <c r="I209" s="71"/>
      <c r="J209" s="70" t="s">
        <v>219</v>
      </c>
      <c r="K209" s="70" t="s">
        <v>301</v>
      </c>
      <c r="L209" s="70" t="s">
        <v>303</v>
      </c>
      <c r="M209" s="70" t="s">
        <v>302</v>
      </c>
      <c r="N209" s="70" t="s">
        <v>301</v>
      </c>
      <c r="O209" s="70" t="s">
        <v>300</v>
      </c>
      <c r="P209" s="70" t="s">
        <v>219</v>
      </c>
      <c r="Q209" s="70" t="s">
        <v>219</v>
      </c>
      <c r="S209" s="69" t="s">
        <v>299</v>
      </c>
    </row>
    <row r="210" spans="1:19" hidden="1">
      <c r="A210" s="66" t="s">
        <v>298</v>
      </c>
      <c r="E210" s="66" t="s">
        <v>297</v>
      </c>
      <c r="F210" s="66" t="s">
        <v>296</v>
      </c>
      <c r="G210" s="66" t="s">
        <v>295</v>
      </c>
      <c r="H210" s="67" t="s">
        <v>185</v>
      </c>
      <c r="I210" s="84" t="s">
        <v>294</v>
      </c>
    </row>
    <row r="211" spans="1:19" s="81" customFormat="1" hidden="1">
      <c r="A211" s="81" t="s">
        <v>293</v>
      </c>
      <c r="B211" s="81" t="s">
        <v>225</v>
      </c>
      <c r="C211" s="81" t="s">
        <v>249</v>
      </c>
      <c r="D211" s="81" t="s">
        <v>292</v>
      </c>
      <c r="E211" s="81" t="s">
        <v>291</v>
      </c>
      <c r="F211" s="81" t="s">
        <v>268</v>
      </c>
      <c r="G211" s="81" t="s">
        <v>290</v>
      </c>
      <c r="H211" s="83"/>
      <c r="I211" s="80" t="s">
        <v>289</v>
      </c>
      <c r="J211" s="67"/>
      <c r="K211" s="67"/>
      <c r="L211" s="67"/>
      <c r="M211" s="67"/>
      <c r="N211" s="67"/>
      <c r="O211" s="67"/>
      <c r="P211" s="67"/>
      <c r="Q211" s="67"/>
      <c r="R211" s="82"/>
      <c r="S211" s="81" t="s">
        <v>20</v>
      </c>
    </row>
    <row r="212" spans="1:19" ht="84" hidden="1">
      <c r="A212" s="66" t="s">
        <v>288</v>
      </c>
      <c r="B212" s="66" t="s">
        <v>225</v>
      </c>
      <c r="C212" s="66" t="s">
        <v>249</v>
      </c>
      <c r="D212" s="66" t="s">
        <v>287</v>
      </c>
      <c r="E212" s="66" t="s">
        <v>286</v>
      </c>
      <c r="F212" s="66" t="s">
        <v>285</v>
      </c>
      <c r="G212" s="66" t="s">
        <v>284</v>
      </c>
      <c r="H212" s="67" t="s">
        <v>16</v>
      </c>
      <c r="I212" s="80" t="s">
        <v>283</v>
      </c>
      <c r="J212" s="67" t="s">
        <v>14</v>
      </c>
      <c r="K212" s="67" t="s">
        <v>6</v>
      </c>
      <c r="L212" s="67" t="s">
        <v>6</v>
      </c>
      <c r="M212" s="67" t="s">
        <v>6</v>
      </c>
      <c r="N212" s="67" t="s">
        <v>6</v>
      </c>
      <c r="O212" s="67" t="s">
        <v>6</v>
      </c>
      <c r="P212" s="67" t="s">
        <v>6</v>
      </c>
      <c r="Q212" s="67" t="s">
        <v>183</v>
      </c>
      <c r="R212" s="66" t="s">
        <v>282</v>
      </c>
      <c r="S212" s="66" t="s">
        <v>267</v>
      </c>
    </row>
    <row r="213" spans="1:19" s="73" customFormat="1" ht="84" hidden="1">
      <c r="A213" s="73" t="s">
        <v>107</v>
      </c>
      <c r="B213" s="66" t="s">
        <v>225</v>
      </c>
      <c r="C213" s="73" t="s">
        <v>249</v>
      </c>
      <c r="D213" s="73" t="s">
        <v>281</v>
      </c>
      <c r="F213" s="73" t="s">
        <v>280</v>
      </c>
      <c r="H213" s="74" t="s">
        <v>256</v>
      </c>
      <c r="I213" s="79"/>
      <c r="J213" s="74" t="s">
        <v>14</v>
      </c>
      <c r="K213" s="74" t="s">
        <v>6</v>
      </c>
      <c r="L213" s="74" t="s">
        <v>6</v>
      </c>
      <c r="M213" s="74" t="s">
        <v>6</v>
      </c>
      <c r="N213" s="74" t="s">
        <v>6</v>
      </c>
      <c r="O213" s="74" t="s">
        <v>6</v>
      </c>
      <c r="P213" s="74" t="s">
        <v>6</v>
      </c>
      <c r="Q213" s="74" t="s">
        <v>183</v>
      </c>
      <c r="R213" s="73" t="s">
        <v>279</v>
      </c>
      <c r="S213" s="73" t="s">
        <v>267</v>
      </c>
    </row>
    <row r="214" spans="1:19" ht="60" hidden="1">
      <c r="A214" s="66" t="s">
        <v>278</v>
      </c>
      <c r="B214" s="66" t="s">
        <v>225</v>
      </c>
      <c r="C214" s="66" t="s">
        <v>249</v>
      </c>
      <c r="D214" s="66" t="s">
        <v>268</v>
      </c>
      <c r="E214" s="66" t="s">
        <v>277</v>
      </c>
      <c r="F214" s="66" t="s">
        <v>268</v>
      </c>
      <c r="G214" s="66" t="s">
        <v>276</v>
      </c>
      <c r="H214" s="67" t="s">
        <v>185</v>
      </c>
      <c r="I214" s="80" t="s">
        <v>275</v>
      </c>
      <c r="J214" s="67" t="s">
        <v>6</v>
      </c>
      <c r="K214" s="67" t="s">
        <v>183</v>
      </c>
      <c r="L214" s="67" t="s">
        <v>14</v>
      </c>
      <c r="M214" s="67" t="s">
        <v>183</v>
      </c>
      <c r="N214" s="67" t="s">
        <v>6</v>
      </c>
      <c r="O214" s="67" t="s">
        <v>14</v>
      </c>
      <c r="P214" s="67" t="s">
        <v>14</v>
      </c>
      <c r="Q214" s="67" t="s">
        <v>6</v>
      </c>
      <c r="R214" s="66" t="s">
        <v>274</v>
      </c>
      <c r="S214" s="66" t="s">
        <v>267</v>
      </c>
    </row>
    <row r="215" spans="1:19" ht="24" hidden="1">
      <c r="A215" s="66" t="s">
        <v>273</v>
      </c>
      <c r="B215" s="66" t="s">
        <v>225</v>
      </c>
      <c r="C215" s="66" t="s">
        <v>249</v>
      </c>
      <c r="D215" s="66" t="s">
        <v>268</v>
      </c>
      <c r="E215" s="66" t="s">
        <v>272</v>
      </c>
      <c r="F215" s="66" t="s">
        <v>268</v>
      </c>
      <c r="G215" s="66" t="s">
        <v>271</v>
      </c>
      <c r="H215" s="67" t="s">
        <v>16</v>
      </c>
      <c r="I215" s="80" t="s">
        <v>270</v>
      </c>
      <c r="J215" s="67" t="s">
        <v>14</v>
      </c>
      <c r="K215" s="67" t="s">
        <v>6</v>
      </c>
      <c r="L215" s="67" t="s">
        <v>6</v>
      </c>
      <c r="M215" s="67" t="s">
        <v>6</v>
      </c>
      <c r="N215" s="67" t="s">
        <v>6</v>
      </c>
      <c r="O215" s="67" t="s">
        <v>6</v>
      </c>
      <c r="P215" s="67" t="s">
        <v>6</v>
      </c>
      <c r="Q215" s="67" t="s">
        <v>6</v>
      </c>
      <c r="S215" s="66" t="s">
        <v>267</v>
      </c>
    </row>
    <row r="216" spans="1:19" s="73" customFormat="1" ht="24" hidden="1">
      <c r="A216" s="73" t="s">
        <v>107</v>
      </c>
      <c r="B216" s="66" t="s">
        <v>225</v>
      </c>
      <c r="C216" s="73" t="s">
        <v>249</v>
      </c>
      <c r="D216" s="73" t="s">
        <v>269</v>
      </c>
      <c r="F216" s="73" t="s">
        <v>268</v>
      </c>
      <c r="H216" s="74"/>
      <c r="I216" s="79"/>
      <c r="J216" s="74" t="s">
        <v>14</v>
      </c>
      <c r="K216" s="74" t="s">
        <v>183</v>
      </c>
      <c r="L216" s="74" t="s">
        <v>14</v>
      </c>
      <c r="M216" s="74" t="s">
        <v>6</v>
      </c>
      <c r="N216" s="74" t="s">
        <v>6</v>
      </c>
      <c r="O216" s="74" t="s">
        <v>6</v>
      </c>
      <c r="P216" s="74" t="s">
        <v>6</v>
      </c>
      <c r="Q216" s="74" t="s">
        <v>6</v>
      </c>
      <c r="S216" s="73" t="s">
        <v>267</v>
      </c>
    </row>
    <row r="217" spans="1:19">
      <c r="A217" s="78" t="s">
        <v>266</v>
      </c>
      <c r="B217" s="66" t="s">
        <v>225</v>
      </c>
      <c r="C217" s="66" t="s">
        <v>249</v>
      </c>
      <c r="D217" s="66" t="s">
        <v>248</v>
      </c>
      <c r="E217" s="66" t="s">
        <v>265</v>
      </c>
      <c r="F217" s="66" t="s">
        <v>264</v>
      </c>
      <c r="G217" s="66" t="s">
        <v>263</v>
      </c>
      <c r="H217" s="67" t="s">
        <v>16</v>
      </c>
      <c r="I217" s="66" t="s">
        <v>262</v>
      </c>
      <c r="S217" s="66" t="s">
        <v>261</v>
      </c>
    </row>
    <row r="218" spans="1:19" s="69" customFormat="1" ht="24">
      <c r="A218" s="69" t="s">
        <v>260</v>
      </c>
      <c r="D218" s="69" t="s">
        <v>259</v>
      </c>
      <c r="F218" s="69" t="s">
        <v>258</v>
      </c>
      <c r="G218" s="69" t="s">
        <v>257</v>
      </c>
      <c r="H218" s="70" t="s">
        <v>256</v>
      </c>
      <c r="J218" s="70" t="s">
        <v>6</v>
      </c>
      <c r="K218" s="70" t="s">
        <v>183</v>
      </c>
      <c r="L218" s="70" t="s">
        <v>14</v>
      </c>
      <c r="M218" s="77" t="s">
        <v>6</v>
      </c>
      <c r="N218" s="70" t="s">
        <v>183</v>
      </c>
      <c r="O218" s="70" t="s">
        <v>21</v>
      </c>
      <c r="P218" s="70" t="s">
        <v>6</v>
      </c>
      <c r="Q218" s="70" t="s">
        <v>6</v>
      </c>
      <c r="S218" s="69" t="s">
        <v>217</v>
      </c>
    </row>
    <row r="219" spans="1:19" ht="60" hidden="1">
      <c r="A219" s="66" t="s">
        <v>255</v>
      </c>
      <c r="B219" s="66" t="s">
        <v>225</v>
      </c>
      <c r="C219" s="66" t="s">
        <v>249</v>
      </c>
      <c r="D219" s="66" t="s">
        <v>248</v>
      </c>
      <c r="E219" s="66" t="s">
        <v>254</v>
      </c>
      <c r="F219" s="76" t="s">
        <v>253</v>
      </c>
      <c r="G219" s="76" t="s">
        <v>252</v>
      </c>
      <c r="H219" s="75" t="s">
        <v>185</v>
      </c>
      <c r="I219" s="66" t="s">
        <v>251</v>
      </c>
      <c r="J219" s="67" t="s">
        <v>14</v>
      </c>
      <c r="K219" s="67" t="s">
        <v>6</v>
      </c>
      <c r="L219" s="67" t="s">
        <v>6</v>
      </c>
      <c r="M219" s="67" t="s">
        <v>6</v>
      </c>
      <c r="N219" s="67" t="s">
        <v>6</v>
      </c>
      <c r="O219" s="67" t="s">
        <v>6</v>
      </c>
      <c r="P219" s="67" t="s">
        <v>6</v>
      </c>
      <c r="Q219" s="67" t="s">
        <v>6</v>
      </c>
      <c r="R219" s="66" t="s">
        <v>250</v>
      </c>
      <c r="S219" s="66" t="s">
        <v>20</v>
      </c>
    </row>
    <row r="220" spans="1:19" s="73" customFormat="1" ht="24" hidden="1">
      <c r="A220" s="73" t="s">
        <v>107</v>
      </c>
      <c r="B220" s="66" t="s">
        <v>225</v>
      </c>
      <c r="C220" s="73" t="s">
        <v>249</v>
      </c>
      <c r="D220" s="73" t="s">
        <v>248</v>
      </c>
      <c r="F220" s="73" t="s">
        <v>247</v>
      </c>
      <c r="H220" s="74"/>
      <c r="J220" s="74" t="s">
        <v>14</v>
      </c>
      <c r="K220" s="74" t="s">
        <v>6</v>
      </c>
      <c r="L220" s="74" t="s">
        <v>6</v>
      </c>
      <c r="M220" s="74" t="s">
        <v>6</v>
      </c>
      <c r="N220" s="74" t="s">
        <v>6</v>
      </c>
      <c r="O220" s="74" t="s">
        <v>6</v>
      </c>
      <c r="P220" s="74" t="s">
        <v>6</v>
      </c>
      <c r="Q220" s="74" t="s">
        <v>6</v>
      </c>
      <c r="S220" s="73" t="s">
        <v>20</v>
      </c>
    </row>
    <row r="221" spans="1:19" ht="24">
      <c r="A221" s="72" t="s">
        <v>231</v>
      </c>
      <c r="D221" s="66" t="s">
        <v>237</v>
      </c>
      <c r="E221" s="66" t="s">
        <v>246</v>
      </c>
      <c r="F221" s="66" t="s">
        <v>223</v>
      </c>
      <c r="G221" s="66" t="s">
        <v>228</v>
      </c>
      <c r="H221" s="67" t="s">
        <v>227</v>
      </c>
      <c r="I221" s="68" t="s">
        <v>245</v>
      </c>
      <c r="J221" s="66"/>
      <c r="K221" s="66"/>
      <c r="L221" s="66"/>
      <c r="M221" s="66"/>
      <c r="N221" s="66"/>
      <c r="O221" s="66"/>
      <c r="P221" s="66"/>
      <c r="Q221" s="66"/>
      <c r="S221" s="68" t="s">
        <v>218</v>
      </c>
    </row>
    <row r="222" spans="1:19">
      <c r="A222" s="72" t="s">
        <v>231</v>
      </c>
      <c r="D222" s="66" t="s">
        <v>237</v>
      </c>
      <c r="E222" s="66" t="s">
        <v>244</v>
      </c>
      <c r="F222" s="66" t="s">
        <v>223</v>
      </c>
      <c r="G222" s="66" t="s">
        <v>228</v>
      </c>
      <c r="H222" s="67" t="s">
        <v>227</v>
      </c>
      <c r="I222" s="68" t="s">
        <v>243</v>
      </c>
      <c r="J222" s="66"/>
      <c r="K222" s="66"/>
      <c r="L222" s="66"/>
      <c r="M222" s="66"/>
      <c r="N222" s="66"/>
      <c r="O222" s="66"/>
      <c r="P222" s="66"/>
      <c r="Q222" s="66"/>
      <c r="S222" s="68" t="s">
        <v>218</v>
      </c>
    </row>
    <row r="223" spans="1:19">
      <c r="A223" s="72" t="s">
        <v>231</v>
      </c>
      <c r="D223" s="66" t="s">
        <v>242</v>
      </c>
      <c r="E223" s="66" t="s">
        <v>241</v>
      </c>
      <c r="F223" s="66" t="s">
        <v>223</v>
      </c>
      <c r="G223" s="66" t="s">
        <v>228</v>
      </c>
      <c r="H223" s="67" t="s">
        <v>227</v>
      </c>
      <c r="I223" s="68" t="s">
        <v>240</v>
      </c>
      <c r="J223" s="66"/>
      <c r="K223" s="66"/>
      <c r="L223" s="66"/>
      <c r="M223" s="66"/>
      <c r="N223" s="66"/>
      <c r="O223" s="66"/>
      <c r="P223" s="66"/>
      <c r="Q223" s="66"/>
      <c r="S223" s="68" t="s">
        <v>218</v>
      </c>
    </row>
    <row r="224" spans="1:19">
      <c r="A224" s="72" t="s">
        <v>231</v>
      </c>
      <c r="D224" s="66" t="s">
        <v>237</v>
      </c>
      <c r="E224" s="66" t="s">
        <v>239</v>
      </c>
      <c r="F224" s="66" t="s">
        <v>223</v>
      </c>
      <c r="G224" s="66" t="s">
        <v>228</v>
      </c>
      <c r="H224" s="67" t="s">
        <v>227</v>
      </c>
      <c r="I224" s="68" t="s">
        <v>238</v>
      </c>
      <c r="J224" s="66"/>
      <c r="K224" s="66"/>
      <c r="L224" s="66"/>
      <c r="M224" s="66"/>
      <c r="N224" s="66"/>
      <c r="O224" s="66"/>
      <c r="P224" s="66"/>
      <c r="Q224" s="66"/>
      <c r="S224" s="68" t="s">
        <v>218</v>
      </c>
    </row>
    <row r="225" spans="1:19">
      <c r="A225" s="72" t="s">
        <v>231</v>
      </c>
      <c r="D225" s="66" t="s">
        <v>237</v>
      </c>
      <c r="E225" s="66" t="s">
        <v>236</v>
      </c>
      <c r="F225" s="66" t="s">
        <v>223</v>
      </c>
      <c r="G225" s="66" t="s">
        <v>228</v>
      </c>
      <c r="H225" s="67" t="s">
        <v>227</v>
      </c>
      <c r="I225" s="68" t="s">
        <v>235</v>
      </c>
      <c r="J225" s="66"/>
      <c r="K225" s="66"/>
      <c r="L225" s="66"/>
      <c r="M225" s="66"/>
      <c r="N225" s="66"/>
      <c r="O225" s="66"/>
      <c r="P225" s="66"/>
      <c r="Q225" s="66"/>
      <c r="S225" s="68" t="s">
        <v>218</v>
      </c>
    </row>
    <row r="226" spans="1:19">
      <c r="A226" s="72" t="s">
        <v>231</v>
      </c>
      <c r="D226" s="66" t="s">
        <v>234</v>
      </c>
      <c r="E226" s="66" t="s">
        <v>233</v>
      </c>
      <c r="F226" s="66" t="s">
        <v>223</v>
      </c>
      <c r="G226" s="66" t="s">
        <v>228</v>
      </c>
      <c r="H226" s="67" t="s">
        <v>227</v>
      </c>
      <c r="I226" s="68" t="s">
        <v>232</v>
      </c>
      <c r="J226" s="66"/>
      <c r="K226" s="66"/>
      <c r="L226" s="66"/>
      <c r="M226" s="66"/>
      <c r="N226" s="66"/>
      <c r="O226" s="66"/>
      <c r="P226" s="66"/>
      <c r="Q226" s="66"/>
      <c r="S226" s="68" t="s">
        <v>218</v>
      </c>
    </row>
    <row r="227" spans="1:19">
      <c r="A227" s="72" t="s">
        <v>231</v>
      </c>
      <c r="D227" s="66" t="s">
        <v>230</v>
      </c>
      <c r="E227" s="66" t="s">
        <v>229</v>
      </c>
      <c r="F227" s="66" t="s">
        <v>223</v>
      </c>
      <c r="G227" s="66" t="s">
        <v>228</v>
      </c>
      <c r="H227" s="67" t="s">
        <v>227</v>
      </c>
      <c r="I227" s="68" t="s">
        <v>226</v>
      </c>
      <c r="J227" s="66"/>
      <c r="K227" s="66"/>
      <c r="L227" s="66"/>
      <c r="M227" s="66"/>
      <c r="N227" s="66"/>
      <c r="O227" s="66"/>
      <c r="P227" s="66"/>
      <c r="Q227" s="66"/>
      <c r="S227" s="68" t="s">
        <v>218</v>
      </c>
    </row>
    <row r="228" spans="1:19" s="69" customFormat="1" ht="24">
      <c r="A228" s="69" t="s">
        <v>107</v>
      </c>
      <c r="B228" s="69" t="s">
        <v>225</v>
      </c>
      <c r="C228" s="69" t="s">
        <v>224</v>
      </c>
      <c r="D228" s="69" t="s">
        <v>218</v>
      </c>
      <c r="F228" s="69" t="s">
        <v>223</v>
      </c>
      <c r="G228" s="71" t="s">
        <v>218</v>
      </c>
      <c r="H228" s="70" t="s">
        <v>222</v>
      </c>
      <c r="I228" s="71"/>
      <c r="J228" s="70" t="s">
        <v>221</v>
      </c>
      <c r="K228" s="70" t="s">
        <v>183</v>
      </c>
      <c r="L228" s="70" t="s">
        <v>220</v>
      </c>
      <c r="M228" s="70" t="s">
        <v>6</v>
      </c>
      <c r="N228" s="70" t="s">
        <v>183</v>
      </c>
      <c r="O228" s="70" t="s">
        <v>219</v>
      </c>
      <c r="P228" s="70" t="s">
        <v>6</v>
      </c>
      <c r="Q228" s="70" t="s">
        <v>6</v>
      </c>
      <c r="R228" s="69" t="s">
        <v>218</v>
      </c>
      <c r="S228" s="69" t="s">
        <v>217</v>
      </c>
    </row>
    <row r="229" spans="1:19">
      <c r="A229" s="68"/>
      <c r="I229" s="68"/>
      <c r="J229" s="66"/>
      <c r="K229" s="66"/>
      <c r="L229" s="66"/>
      <c r="M229" s="66"/>
      <c r="N229" s="66"/>
      <c r="O229" s="66"/>
      <c r="P229" s="66"/>
      <c r="Q229" s="66"/>
      <c r="S229" s="68"/>
    </row>
    <row r="231" spans="1:19">
      <c r="J231" s="66"/>
      <c r="K231" s="66"/>
      <c r="L231" s="66"/>
      <c r="M231" s="66"/>
      <c r="N231" s="66"/>
      <c r="O231" s="66"/>
      <c r="P231" s="66"/>
      <c r="Q231" s="66"/>
    </row>
    <row r="232" spans="1:19">
      <c r="J232" s="66"/>
      <c r="K232" s="66"/>
      <c r="L232" s="66"/>
      <c r="M232" s="66"/>
      <c r="N232" s="66"/>
      <c r="O232" s="66"/>
      <c r="P232" s="66"/>
      <c r="Q232" s="66"/>
    </row>
    <row r="233" spans="1:19">
      <c r="J233" s="66"/>
      <c r="K233" s="66"/>
      <c r="L233" s="66"/>
      <c r="M233" s="66"/>
      <c r="N233" s="66"/>
      <c r="O233" s="66"/>
      <c r="P233" s="66"/>
      <c r="Q233" s="66"/>
    </row>
    <row r="234" spans="1:19">
      <c r="J234" s="66"/>
      <c r="K234" s="66"/>
      <c r="L234" s="66"/>
      <c r="M234" s="66"/>
      <c r="N234" s="66"/>
      <c r="O234" s="66"/>
      <c r="P234" s="66"/>
      <c r="Q234" s="66"/>
    </row>
    <row r="235" spans="1:19">
      <c r="J235" s="66"/>
      <c r="K235" s="66"/>
      <c r="L235" s="66"/>
      <c r="M235" s="66"/>
      <c r="N235" s="66"/>
      <c r="O235" s="66"/>
      <c r="P235" s="66"/>
      <c r="Q235" s="66"/>
    </row>
  </sheetData>
  <phoneticPr fontId="33" type="noConversion"/>
  <printOptions headings="1" gridLines="1"/>
  <pageMargins left="0.7" right="0.7" top="0.75" bottom="0.75" header="0.3" footer="0.3"/>
  <pageSetup orientation="portrait"/>
  <legacy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Q201"/>
  <sheetViews>
    <sheetView showFormulas="1" workbookViewId="0">
      <pane ySplit="1" topLeftCell="A2" activePane="bottomLeft" state="frozen"/>
      <selection pane="bottomLeft" activeCell="Q156" sqref="Q156"/>
    </sheetView>
  </sheetViews>
  <sheetFormatPr baseColWidth="10" defaultColWidth="8.83203125" defaultRowHeight="14" x14ac:dyDescent="0"/>
  <cols>
    <col min="1" max="1" width="29.1640625" style="184" customWidth="1"/>
    <col min="2" max="2" width="39.6640625" style="184" customWidth="1"/>
    <col min="3" max="3" width="14.83203125" style="184" customWidth="1"/>
    <col min="4" max="4" width="17.1640625" style="184" customWidth="1"/>
    <col min="5" max="5" width="10.6640625" style="184" customWidth="1"/>
    <col min="6" max="6" width="7.5" style="184" customWidth="1"/>
    <col min="7" max="7" width="23.1640625" style="184" customWidth="1"/>
    <col min="8" max="15" width="4.33203125" style="184" customWidth="1"/>
    <col min="16" max="16" width="35.5" style="184" customWidth="1"/>
    <col min="17" max="17" width="24.6640625" style="184" customWidth="1"/>
    <col min="18" max="16384" width="8.83203125" style="184"/>
  </cols>
  <sheetData>
    <row r="1" spans="1:17" ht="107" thickBot="1">
      <c r="A1" s="178" t="s">
        <v>216</v>
      </c>
      <c r="B1" s="179" t="s">
        <v>1023</v>
      </c>
      <c r="C1" s="180" t="s">
        <v>1024</v>
      </c>
      <c r="D1" s="179" t="s">
        <v>1025</v>
      </c>
      <c r="E1" s="179" t="s">
        <v>103</v>
      </c>
      <c r="F1" s="179" t="s">
        <v>102</v>
      </c>
      <c r="G1" s="179" t="s">
        <v>204</v>
      </c>
      <c r="H1" s="181" t="s">
        <v>100</v>
      </c>
      <c r="I1" s="181" t="s">
        <v>99</v>
      </c>
      <c r="J1" s="181" t="s">
        <v>98</v>
      </c>
      <c r="K1" s="181" t="s">
        <v>97</v>
      </c>
      <c r="L1" s="181" t="s">
        <v>96</v>
      </c>
      <c r="M1" s="181" t="s">
        <v>95</v>
      </c>
      <c r="N1" s="181" t="s">
        <v>94</v>
      </c>
      <c r="O1" s="182" t="s">
        <v>93</v>
      </c>
      <c r="P1" s="179" t="s">
        <v>92</v>
      </c>
      <c r="Q1" s="183" t="s">
        <v>91</v>
      </c>
    </row>
    <row r="2" spans="1:17" ht="28">
      <c r="A2" s="185" t="s">
        <v>819</v>
      </c>
      <c r="B2" s="185" t="s">
        <v>1026</v>
      </c>
      <c r="C2" s="185" t="s">
        <v>819</v>
      </c>
      <c r="D2" s="185" t="s">
        <v>1027</v>
      </c>
      <c r="E2" s="185" t="s">
        <v>1028</v>
      </c>
      <c r="F2" s="185" t="s">
        <v>185</v>
      </c>
      <c r="G2" s="186" t="s">
        <v>1029</v>
      </c>
      <c r="H2" s="185"/>
      <c r="I2" s="185"/>
      <c r="J2" s="185"/>
      <c r="K2" s="185"/>
      <c r="L2" s="185"/>
      <c r="M2" s="185"/>
      <c r="N2" s="185"/>
      <c r="O2" s="185"/>
      <c r="P2" s="185" t="s">
        <v>1030</v>
      </c>
      <c r="Q2" s="185"/>
    </row>
    <row r="3" spans="1:17" ht="28">
      <c r="A3" s="185" t="s">
        <v>819</v>
      </c>
      <c r="B3" s="187" t="s">
        <v>1031</v>
      </c>
      <c r="C3" s="185" t="s">
        <v>819</v>
      </c>
      <c r="D3" s="185" t="s">
        <v>1027</v>
      </c>
      <c r="E3" s="185" t="s">
        <v>1028</v>
      </c>
      <c r="F3" s="185" t="s">
        <v>185</v>
      </c>
      <c r="G3" s="186" t="s">
        <v>1029</v>
      </c>
      <c r="H3" s="187"/>
      <c r="I3" s="187"/>
      <c r="J3" s="187"/>
      <c r="K3" s="187"/>
      <c r="L3" s="187"/>
      <c r="M3" s="187"/>
      <c r="N3" s="187"/>
      <c r="O3" s="187"/>
      <c r="P3" s="185" t="s">
        <v>1030</v>
      </c>
      <c r="Q3" s="187"/>
    </row>
    <row r="4" spans="1:17" ht="28">
      <c r="A4" s="185" t="s">
        <v>819</v>
      </c>
      <c r="B4" s="185" t="s">
        <v>1032</v>
      </c>
      <c r="C4" s="185" t="s">
        <v>819</v>
      </c>
      <c r="D4" s="185" t="s">
        <v>1027</v>
      </c>
      <c r="E4" s="185" t="s">
        <v>1028</v>
      </c>
      <c r="F4" s="185" t="s">
        <v>185</v>
      </c>
      <c r="G4" s="186" t="s">
        <v>1029</v>
      </c>
      <c r="H4" s="185"/>
      <c r="I4" s="185"/>
      <c r="J4" s="185"/>
      <c r="K4" s="185"/>
      <c r="L4" s="185"/>
      <c r="M4" s="185"/>
      <c r="N4" s="185"/>
      <c r="O4" s="185"/>
      <c r="P4" s="185" t="s">
        <v>1030</v>
      </c>
      <c r="Q4" s="185"/>
    </row>
    <row r="5" spans="1:17" ht="28">
      <c r="A5" s="185" t="s">
        <v>819</v>
      </c>
      <c r="B5" s="185" t="s">
        <v>1033</v>
      </c>
      <c r="C5" s="185" t="s">
        <v>819</v>
      </c>
      <c r="D5" s="185" t="s">
        <v>1027</v>
      </c>
      <c r="E5" s="185" t="s">
        <v>1028</v>
      </c>
      <c r="F5" s="185" t="s">
        <v>185</v>
      </c>
      <c r="G5" s="186" t="s">
        <v>1029</v>
      </c>
      <c r="H5" s="185"/>
      <c r="I5" s="185"/>
      <c r="J5" s="185"/>
      <c r="K5" s="185"/>
      <c r="L5" s="185"/>
      <c r="M5" s="185"/>
      <c r="N5" s="185"/>
      <c r="O5" s="185"/>
      <c r="P5" s="185" t="s">
        <v>1030</v>
      </c>
      <c r="Q5" s="185"/>
    </row>
    <row r="6" spans="1:17" ht="28">
      <c r="A6" s="185" t="s">
        <v>819</v>
      </c>
      <c r="B6" s="185" t="s">
        <v>1034</v>
      </c>
      <c r="C6" s="185" t="s">
        <v>819</v>
      </c>
      <c r="D6" s="185" t="s">
        <v>1027</v>
      </c>
      <c r="E6" s="185" t="s">
        <v>1028</v>
      </c>
      <c r="F6" s="185" t="s">
        <v>185</v>
      </c>
      <c r="G6" s="186" t="s">
        <v>1029</v>
      </c>
      <c r="H6" s="185"/>
      <c r="I6" s="185"/>
      <c r="J6" s="185"/>
      <c r="K6" s="185"/>
      <c r="L6" s="185"/>
      <c r="M6" s="185"/>
      <c r="N6" s="185"/>
      <c r="O6" s="185"/>
      <c r="P6" s="185" t="s">
        <v>1030</v>
      </c>
      <c r="Q6" s="185"/>
    </row>
    <row r="7" spans="1:17" s="188" customFormat="1" ht="28">
      <c r="A7" s="185" t="s">
        <v>819</v>
      </c>
      <c r="B7" s="185" t="s">
        <v>1035</v>
      </c>
      <c r="C7" s="185" t="s">
        <v>819</v>
      </c>
      <c r="D7" s="185" t="s">
        <v>1027</v>
      </c>
      <c r="E7" s="185" t="s">
        <v>1028</v>
      </c>
      <c r="F7" s="185" t="s">
        <v>185</v>
      </c>
      <c r="G7" s="186" t="s">
        <v>1029</v>
      </c>
      <c r="H7" s="185"/>
      <c r="I7" s="185"/>
      <c r="J7" s="185"/>
      <c r="K7" s="185"/>
      <c r="L7" s="185"/>
      <c r="M7" s="185"/>
      <c r="N7" s="185"/>
      <c r="O7" s="185"/>
      <c r="P7" s="185" t="s">
        <v>1030</v>
      </c>
      <c r="Q7" s="185"/>
    </row>
    <row r="8" spans="1:17" s="191" customFormat="1" ht="28">
      <c r="A8" s="189"/>
      <c r="B8" s="189"/>
      <c r="C8" s="189"/>
      <c r="D8" s="189"/>
      <c r="E8" s="190" t="s">
        <v>107</v>
      </c>
      <c r="F8" s="189" t="s">
        <v>1036</v>
      </c>
      <c r="G8" s="189"/>
      <c r="H8" s="189"/>
      <c r="I8" s="189"/>
      <c r="J8" s="189"/>
      <c r="K8" s="189"/>
      <c r="L8" s="189"/>
      <c r="M8" s="189"/>
      <c r="N8" s="189"/>
      <c r="O8" s="189"/>
      <c r="P8" s="189" t="s">
        <v>1037</v>
      </c>
      <c r="Q8" s="189" t="s">
        <v>7</v>
      </c>
    </row>
    <row r="9" spans="1:17" s="194" customFormat="1" ht="28">
      <c r="A9" s="192" t="s">
        <v>819</v>
      </c>
      <c r="B9" s="192" t="s">
        <v>1038</v>
      </c>
      <c r="C9" s="192" t="s">
        <v>819</v>
      </c>
      <c r="D9" s="192" t="s">
        <v>1039</v>
      </c>
      <c r="E9" s="192" t="s">
        <v>1040</v>
      </c>
      <c r="F9" s="192" t="s">
        <v>185</v>
      </c>
      <c r="G9" s="193" t="s">
        <v>1041</v>
      </c>
      <c r="H9" s="192"/>
      <c r="I9" s="192"/>
      <c r="J9" s="192"/>
      <c r="K9" s="192"/>
      <c r="L9" s="192"/>
      <c r="M9" s="192"/>
      <c r="N9" s="192"/>
      <c r="O9" s="192"/>
      <c r="P9" s="192" t="s">
        <v>1030</v>
      </c>
      <c r="Q9" s="192"/>
    </row>
    <row r="10" spans="1:17" ht="28">
      <c r="A10" s="185" t="s">
        <v>819</v>
      </c>
      <c r="B10" s="185" t="s">
        <v>1042</v>
      </c>
      <c r="C10" s="185" t="s">
        <v>819</v>
      </c>
      <c r="D10" s="185" t="s">
        <v>1039</v>
      </c>
      <c r="E10" s="185" t="s">
        <v>1043</v>
      </c>
      <c r="F10" s="185" t="s">
        <v>185</v>
      </c>
      <c r="G10" s="185" t="s">
        <v>1044</v>
      </c>
      <c r="H10" s="185"/>
      <c r="I10" s="185"/>
      <c r="J10" s="185"/>
      <c r="K10" s="185"/>
      <c r="L10" s="185"/>
      <c r="M10" s="185"/>
      <c r="N10" s="185"/>
      <c r="O10" s="185"/>
      <c r="P10" s="185" t="s">
        <v>1045</v>
      </c>
      <c r="Q10" s="185"/>
    </row>
    <row r="11" spans="1:17" s="191" customFormat="1" ht="84">
      <c r="A11" s="189"/>
      <c r="B11" s="189"/>
      <c r="C11" s="189"/>
      <c r="D11" s="189"/>
      <c r="E11" s="190" t="s">
        <v>107</v>
      </c>
      <c r="F11" s="189" t="s">
        <v>1046</v>
      </c>
      <c r="G11" s="189" t="s">
        <v>1047</v>
      </c>
      <c r="H11" s="189" t="s">
        <v>14</v>
      </c>
      <c r="I11" s="189"/>
      <c r="J11" s="189"/>
      <c r="K11" s="189"/>
      <c r="L11" s="189"/>
      <c r="M11" s="189"/>
      <c r="N11" s="189"/>
      <c r="O11" s="189"/>
      <c r="P11" s="189" t="s">
        <v>1048</v>
      </c>
      <c r="Q11" s="189" t="s">
        <v>53</v>
      </c>
    </row>
    <row r="12" spans="1:17" s="194" customFormat="1" ht="28">
      <c r="A12" s="192" t="s">
        <v>819</v>
      </c>
      <c r="B12" s="192" t="s">
        <v>1049</v>
      </c>
      <c r="C12" s="192" t="s">
        <v>819</v>
      </c>
      <c r="D12" s="192" t="s">
        <v>1050</v>
      </c>
      <c r="E12" s="192" t="s">
        <v>1051</v>
      </c>
      <c r="F12" s="192" t="s">
        <v>185</v>
      </c>
      <c r="G12" s="192" t="s">
        <v>1052</v>
      </c>
      <c r="H12" s="192"/>
      <c r="I12" s="192"/>
      <c r="J12" s="192"/>
      <c r="K12" s="192"/>
      <c r="L12" s="192"/>
      <c r="M12" s="192"/>
      <c r="N12" s="192"/>
      <c r="O12" s="192"/>
      <c r="P12" s="192" t="s">
        <v>1053</v>
      </c>
      <c r="Q12" s="192"/>
    </row>
    <row r="13" spans="1:17" s="191" customFormat="1" ht="33" customHeight="1">
      <c r="A13" s="189"/>
      <c r="B13" s="189"/>
      <c r="C13" s="189"/>
      <c r="D13" s="189"/>
      <c r="E13" s="190" t="s">
        <v>107</v>
      </c>
      <c r="F13" s="189" t="s">
        <v>1036</v>
      </c>
      <c r="G13" s="189"/>
      <c r="H13" s="189"/>
      <c r="I13" s="189"/>
      <c r="J13" s="189"/>
      <c r="K13" s="189"/>
      <c r="L13" s="189"/>
      <c r="M13" s="189"/>
      <c r="N13" s="189"/>
      <c r="O13" s="189"/>
      <c r="P13" s="189"/>
      <c r="Q13" s="189" t="s">
        <v>199</v>
      </c>
    </row>
    <row r="14" spans="1:17" s="194" customFormat="1" ht="70">
      <c r="A14" s="192" t="s">
        <v>819</v>
      </c>
      <c r="B14" s="192" t="s">
        <v>1054</v>
      </c>
      <c r="C14" s="192" t="s">
        <v>819</v>
      </c>
      <c r="D14" s="192" t="s">
        <v>1055</v>
      </c>
      <c r="E14" s="192" t="s">
        <v>1056</v>
      </c>
      <c r="F14" s="192" t="s">
        <v>185</v>
      </c>
      <c r="G14" s="192" t="s">
        <v>1057</v>
      </c>
      <c r="H14" s="192"/>
      <c r="I14" s="192"/>
      <c r="J14" s="192"/>
      <c r="K14" s="192"/>
      <c r="L14" s="192"/>
      <c r="M14" s="192"/>
      <c r="N14" s="192"/>
      <c r="O14" s="192"/>
      <c r="P14" s="192"/>
      <c r="Q14" s="192"/>
    </row>
    <row r="15" spans="1:17" s="191" customFormat="1" ht="32" customHeight="1">
      <c r="A15" s="189"/>
      <c r="B15" s="189"/>
      <c r="C15" s="189"/>
      <c r="D15" s="189"/>
      <c r="E15" s="190" t="s">
        <v>107</v>
      </c>
      <c r="F15" s="189" t="s">
        <v>1036</v>
      </c>
      <c r="G15" s="189"/>
      <c r="H15" s="189"/>
      <c r="I15" s="189"/>
      <c r="J15" s="189"/>
      <c r="K15" s="189"/>
      <c r="L15" s="189"/>
      <c r="M15" s="189"/>
      <c r="N15" s="189"/>
      <c r="O15" s="189"/>
      <c r="P15" s="189"/>
      <c r="Q15" s="189" t="s">
        <v>199</v>
      </c>
    </row>
    <row r="16" spans="1:17" ht="28">
      <c r="A16" s="195" t="s">
        <v>819</v>
      </c>
      <c r="B16" s="185" t="s">
        <v>1058</v>
      </c>
      <c r="C16" s="185" t="s">
        <v>819</v>
      </c>
      <c r="D16" s="185" t="s">
        <v>1059</v>
      </c>
      <c r="E16" s="185" t="s">
        <v>1028</v>
      </c>
      <c r="F16" s="185" t="s">
        <v>185</v>
      </c>
      <c r="G16" s="186" t="s">
        <v>1029</v>
      </c>
      <c r="H16" s="185"/>
      <c r="I16" s="185"/>
      <c r="J16" s="185"/>
      <c r="K16" s="185"/>
      <c r="L16" s="185"/>
      <c r="M16" s="185"/>
      <c r="N16" s="185"/>
      <c r="O16" s="185"/>
      <c r="P16" s="185" t="s">
        <v>1030</v>
      </c>
      <c r="Q16" s="185"/>
    </row>
    <row r="17" spans="1:17" ht="28">
      <c r="A17" s="195" t="s">
        <v>819</v>
      </c>
      <c r="B17" s="185" t="s">
        <v>1060</v>
      </c>
      <c r="C17" s="185" t="s">
        <v>819</v>
      </c>
      <c r="D17" s="185" t="s">
        <v>1059</v>
      </c>
      <c r="E17" s="185" t="s">
        <v>1028</v>
      </c>
      <c r="F17" s="185" t="s">
        <v>185</v>
      </c>
      <c r="G17" s="186" t="s">
        <v>1029</v>
      </c>
      <c r="H17" s="185"/>
      <c r="I17" s="185"/>
      <c r="J17" s="185"/>
      <c r="K17" s="185"/>
      <c r="L17" s="185"/>
      <c r="M17" s="185"/>
      <c r="N17" s="185"/>
      <c r="O17" s="185"/>
      <c r="P17" s="185" t="s">
        <v>1030</v>
      </c>
      <c r="Q17" s="185"/>
    </row>
    <row r="18" spans="1:17" s="194" customFormat="1" ht="56">
      <c r="A18" s="196" t="s">
        <v>819</v>
      </c>
      <c r="B18" s="192" t="s">
        <v>1061</v>
      </c>
      <c r="C18" s="192" t="s">
        <v>819</v>
      </c>
      <c r="D18" s="192" t="s">
        <v>1059</v>
      </c>
      <c r="E18" s="192" t="s">
        <v>1062</v>
      </c>
      <c r="F18" s="192" t="s">
        <v>185</v>
      </c>
      <c r="G18" s="193" t="s">
        <v>1063</v>
      </c>
      <c r="H18" s="192"/>
      <c r="I18" s="192"/>
      <c r="J18" s="192"/>
      <c r="K18" s="192"/>
      <c r="L18" s="192"/>
      <c r="M18" s="192"/>
      <c r="N18" s="192"/>
      <c r="O18" s="192"/>
      <c r="P18" s="192" t="s">
        <v>1064</v>
      </c>
      <c r="Q18" s="192"/>
    </row>
    <row r="19" spans="1:17" ht="28">
      <c r="A19" s="185" t="s">
        <v>819</v>
      </c>
      <c r="B19" s="185" t="s">
        <v>1065</v>
      </c>
      <c r="C19" s="185" t="s">
        <v>819</v>
      </c>
      <c r="D19" s="185" t="s">
        <v>1059</v>
      </c>
      <c r="E19" s="185" t="s">
        <v>1066</v>
      </c>
      <c r="F19" s="185" t="s">
        <v>16</v>
      </c>
      <c r="G19" s="197" t="s">
        <v>1067</v>
      </c>
      <c r="H19" s="185"/>
      <c r="I19" s="185"/>
      <c r="J19" s="185"/>
      <c r="K19" s="185"/>
      <c r="L19" s="185"/>
      <c r="M19" s="185"/>
      <c r="N19" s="185"/>
      <c r="O19" s="185"/>
      <c r="P19" s="185" t="s">
        <v>1068</v>
      </c>
      <c r="Q19" s="185"/>
    </row>
    <row r="20" spans="1:17" s="191" customFormat="1" ht="56">
      <c r="A20" s="189"/>
      <c r="B20" s="189"/>
      <c r="C20" s="189"/>
      <c r="D20" s="189"/>
      <c r="E20" s="190" t="s">
        <v>107</v>
      </c>
      <c r="F20" s="189" t="s">
        <v>1069</v>
      </c>
      <c r="G20" s="198" t="s">
        <v>1070</v>
      </c>
      <c r="H20" s="189" t="s">
        <v>14</v>
      </c>
      <c r="I20" s="189"/>
      <c r="J20" s="189" t="s">
        <v>14</v>
      </c>
      <c r="K20" s="189"/>
      <c r="L20" s="189"/>
      <c r="M20" s="189"/>
      <c r="N20" s="189"/>
      <c r="O20" s="189"/>
      <c r="P20" s="189" t="s">
        <v>1071</v>
      </c>
      <c r="Q20" s="189" t="s">
        <v>33</v>
      </c>
    </row>
    <row r="21" spans="1:17" ht="28">
      <c r="A21" s="185" t="s">
        <v>1072</v>
      </c>
      <c r="B21" s="185" t="s">
        <v>1073</v>
      </c>
      <c r="C21" s="185" t="s">
        <v>1072</v>
      </c>
      <c r="D21" s="185" t="s">
        <v>1059</v>
      </c>
      <c r="E21" s="185" t="s">
        <v>1074</v>
      </c>
      <c r="F21" s="185" t="s">
        <v>185</v>
      </c>
      <c r="G21" s="186" t="s">
        <v>1075</v>
      </c>
      <c r="H21" s="185"/>
      <c r="I21" s="185"/>
      <c r="J21" s="185"/>
      <c r="K21" s="185"/>
      <c r="L21" s="185"/>
      <c r="M21" s="185"/>
      <c r="N21" s="185"/>
      <c r="O21" s="185"/>
      <c r="P21" s="195" t="s">
        <v>1076</v>
      </c>
      <c r="Q21" s="185"/>
    </row>
    <row r="22" spans="1:17" ht="28">
      <c r="A22" s="185" t="s">
        <v>1072</v>
      </c>
      <c r="B22" s="185" t="s">
        <v>1077</v>
      </c>
      <c r="C22" s="185" t="s">
        <v>1072</v>
      </c>
      <c r="D22" s="185" t="s">
        <v>1059</v>
      </c>
      <c r="E22" s="185" t="s">
        <v>1074</v>
      </c>
      <c r="F22" s="185" t="s">
        <v>185</v>
      </c>
      <c r="G22" s="186" t="s">
        <v>1078</v>
      </c>
      <c r="H22" s="185"/>
      <c r="I22" s="185"/>
      <c r="J22" s="185"/>
      <c r="K22" s="185"/>
      <c r="L22" s="185"/>
      <c r="M22" s="185"/>
      <c r="N22" s="185"/>
      <c r="O22" s="185"/>
      <c r="P22" s="195" t="s">
        <v>1076</v>
      </c>
      <c r="Q22" s="185"/>
    </row>
    <row r="23" spans="1:17" ht="28">
      <c r="A23" s="185" t="s">
        <v>1072</v>
      </c>
      <c r="B23" s="185" t="s">
        <v>1079</v>
      </c>
      <c r="C23" s="185" t="s">
        <v>1072</v>
      </c>
      <c r="D23" s="185" t="s">
        <v>1059</v>
      </c>
      <c r="E23" s="185" t="s">
        <v>1074</v>
      </c>
      <c r="F23" s="185" t="s">
        <v>185</v>
      </c>
      <c r="G23" s="186" t="s">
        <v>1080</v>
      </c>
      <c r="H23" s="185"/>
      <c r="I23" s="185"/>
      <c r="J23" s="185"/>
      <c r="K23" s="185"/>
      <c r="L23" s="185"/>
      <c r="M23" s="185"/>
      <c r="N23" s="185"/>
      <c r="O23" s="185"/>
      <c r="P23" s="195" t="s">
        <v>1076</v>
      </c>
      <c r="Q23" s="185"/>
    </row>
    <row r="24" spans="1:17" ht="28">
      <c r="A24" s="185" t="s">
        <v>1072</v>
      </c>
      <c r="B24" s="185" t="s">
        <v>1081</v>
      </c>
      <c r="C24" s="185" t="s">
        <v>1072</v>
      </c>
      <c r="D24" s="185" t="s">
        <v>1059</v>
      </c>
      <c r="E24" s="185" t="s">
        <v>1074</v>
      </c>
      <c r="F24" s="185" t="s">
        <v>185</v>
      </c>
      <c r="G24" s="186" t="s">
        <v>1082</v>
      </c>
      <c r="H24" s="185"/>
      <c r="I24" s="185"/>
      <c r="J24" s="185"/>
      <c r="K24" s="185"/>
      <c r="L24" s="185"/>
      <c r="M24" s="185"/>
      <c r="N24" s="185"/>
      <c r="O24" s="185"/>
      <c r="P24" s="195" t="s">
        <v>1076</v>
      </c>
      <c r="Q24" s="185"/>
    </row>
    <row r="25" spans="1:17" s="191" customFormat="1" ht="56">
      <c r="A25" s="189"/>
      <c r="B25" s="189"/>
      <c r="C25" s="189"/>
      <c r="D25" s="189"/>
      <c r="E25" s="190" t="s">
        <v>107</v>
      </c>
      <c r="F25" s="189" t="s">
        <v>1036</v>
      </c>
      <c r="G25" s="199"/>
      <c r="H25" s="189" t="s">
        <v>14</v>
      </c>
      <c r="I25" s="189"/>
      <c r="J25" s="189" t="s">
        <v>14</v>
      </c>
      <c r="K25" s="189"/>
      <c r="L25" s="189"/>
      <c r="M25" s="189"/>
      <c r="N25" s="189"/>
      <c r="O25" s="189"/>
      <c r="P25" s="200" t="s">
        <v>1083</v>
      </c>
      <c r="Q25" s="189" t="s">
        <v>33</v>
      </c>
    </row>
    <row r="26" spans="1:17" ht="28">
      <c r="A26" s="185" t="s">
        <v>1072</v>
      </c>
      <c r="B26" s="185" t="s">
        <v>1031</v>
      </c>
      <c r="C26" s="185" t="s">
        <v>1072</v>
      </c>
      <c r="D26" s="185" t="s">
        <v>1027</v>
      </c>
      <c r="E26" s="185" t="s">
        <v>1074</v>
      </c>
      <c r="F26" s="185" t="s">
        <v>185</v>
      </c>
      <c r="G26" s="186" t="s">
        <v>1084</v>
      </c>
      <c r="H26" s="185"/>
      <c r="I26" s="185"/>
      <c r="J26" s="185"/>
      <c r="K26" s="185"/>
      <c r="L26" s="185"/>
      <c r="M26" s="185"/>
      <c r="N26" s="185"/>
      <c r="O26" s="185"/>
      <c r="P26" s="195" t="s">
        <v>1076</v>
      </c>
      <c r="Q26" s="185"/>
    </row>
    <row r="27" spans="1:17" ht="28">
      <c r="A27" s="185" t="s">
        <v>1072</v>
      </c>
      <c r="B27" s="185" t="s">
        <v>1085</v>
      </c>
      <c r="C27" s="185" t="s">
        <v>1072</v>
      </c>
      <c r="D27" s="185" t="s">
        <v>1027</v>
      </c>
      <c r="E27" s="185" t="s">
        <v>1074</v>
      </c>
      <c r="F27" s="185" t="s">
        <v>185</v>
      </c>
      <c r="G27" s="186" t="s">
        <v>1086</v>
      </c>
      <c r="H27" s="185"/>
      <c r="I27" s="185"/>
      <c r="J27" s="185"/>
      <c r="K27" s="185"/>
      <c r="L27" s="185"/>
      <c r="M27" s="185"/>
      <c r="N27" s="185"/>
      <c r="O27" s="185"/>
      <c r="P27" s="195" t="s">
        <v>1076</v>
      </c>
      <c r="Q27" s="185"/>
    </row>
    <row r="28" spans="1:17" ht="28">
      <c r="A28" s="185" t="s">
        <v>1072</v>
      </c>
      <c r="B28" s="185" t="s">
        <v>1087</v>
      </c>
      <c r="C28" s="185" t="s">
        <v>1072</v>
      </c>
      <c r="D28" s="185" t="s">
        <v>1027</v>
      </c>
      <c r="E28" s="185" t="s">
        <v>1074</v>
      </c>
      <c r="F28" s="185" t="s">
        <v>185</v>
      </c>
      <c r="G28" s="186" t="s">
        <v>1088</v>
      </c>
      <c r="H28" s="185"/>
      <c r="I28" s="185"/>
      <c r="J28" s="185"/>
      <c r="K28" s="185"/>
      <c r="L28" s="185"/>
      <c r="M28" s="185"/>
      <c r="N28" s="185"/>
      <c r="O28" s="185"/>
      <c r="P28" s="195" t="s">
        <v>1076</v>
      </c>
      <c r="Q28" s="185"/>
    </row>
    <row r="29" spans="1:17" ht="28">
      <c r="A29" s="185" t="s">
        <v>1072</v>
      </c>
      <c r="B29" s="185" t="s">
        <v>1089</v>
      </c>
      <c r="C29" s="185" t="s">
        <v>1072</v>
      </c>
      <c r="D29" s="185" t="s">
        <v>1027</v>
      </c>
      <c r="E29" s="185" t="s">
        <v>1074</v>
      </c>
      <c r="F29" s="185" t="s">
        <v>185</v>
      </c>
      <c r="G29" s="186" t="s">
        <v>1090</v>
      </c>
      <c r="H29" s="185"/>
      <c r="I29" s="185"/>
      <c r="J29" s="185"/>
      <c r="K29" s="185"/>
      <c r="L29" s="185"/>
      <c r="M29" s="185"/>
      <c r="N29" s="185"/>
      <c r="O29" s="185"/>
      <c r="P29" s="195" t="s">
        <v>1076</v>
      </c>
      <c r="Q29" s="185"/>
    </row>
    <row r="30" spans="1:17" ht="28">
      <c r="A30" s="185" t="s">
        <v>1072</v>
      </c>
      <c r="B30" s="185" t="s">
        <v>1091</v>
      </c>
      <c r="C30" s="185" t="s">
        <v>1072</v>
      </c>
      <c r="D30" s="185" t="s">
        <v>1027</v>
      </c>
      <c r="E30" s="185" t="s">
        <v>1074</v>
      </c>
      <c r="F30" s="185" t="s">
        <v>185</v>
      </c>
      <c r="G30" s="186" t="s">
        <v>1084</v>
      </c>
      <c r="H30" s="185"/>
      <c r="I30" s="185"/>
      <c r="J30" s="185"/>
      <c r="K30" s="185"/>
      <c r="L30" s="185"/>
      <c r="M30" s="185"/>
      <c r="N30" s="185"/>
      <c r="O30" s="185"/>
      <c r="P30" s="195" t="s">
        <v>1076</v>
      </c>
      <c r="Q30" s="185"/>
    </row>
    <row r="31" spans="1:17" ht="28">
      <c r="A31" s="185" t="s">
        <v>1072</v>
      </c>
      <c r="B31" s="185" t="s">
        <v>1092</v>
      </c>
      <c r="C31" s="185" t="s">
        <v>1072</v>
      </c>
      <c r="D31" s="185" t="s">
        <v>1027</v>
      </c>
      <c r="E31" s="185" t="s">
        <v>1074</v>
      </c>
      <c r="F31" s="185" t="s">
        <v>185</v>
      </c>
      <c r="G31" s="186" t="s">
        <v>1093</v>
      </c>
      <c r="H31" s="185"/>
      <c r="I31" s="185"/>
      <c r="J31" s="185"/>
      <c r="K31" s="185"/>
      <c r="L31" s="185"/>
      <c r="M31" s="185"/>
      <c r="N31" s="185"/>
      <c r="O31" s="185"/>
      <c r="P31" s="195" t="s">
        <v>1076</v>
      </c>
      <c r="Q31" s="185"/>
    </row>
    <row r="32" spans="1:17" s="191" customFormat="1" ht="56">
      <c r="A32" s="189"/>
      <c r="B32" s="189"/>
      <c r="C32" s="189"/>
      <c r="D32" s="189"/>
      <c r="E32" s="190" t="s">
        <v>107</v>
      </c>
      <c r="F32" s="189" t="s">
        <v>1036</v>
      </c>
      <c r="G32" s="199" t="s">
        <v>1094</v>
      </c>
      <c r="H32" s="189" t="s">
        <v>14</v>
      </c>
      <c r="I32" s="189"/>
      <c r="J32" s="189" t="s">
        <v>14</v>
      </c>
      <c r="K32" s="189"/>
      <c r="L32" s="189"/>
      <c r="M32" s="189"/>
      <c r="N32" s="189"/>
      <c r="O32" s="189"/>
      <c r="P32" s="200" t="s">
        <v>1083</v>
      </c>
      <c r="Q32" s="189" t="s">
        <v>33</v>
      </c>
    </row>
    <row r="33" spans="1:17" ht="28">
      <c r="A33" s="185" t="s">
        <v>1072</v>
      </c>
      <c r="B33" s="185" t="s">
        <v>1095</v>
      </c>
      <c r="C33" s="185" t="s">
        <v>1072</v>
      </c>
      <c r="D33" s="185" t="s">
        <v>1039</v>
      </c>
      <c r="E33" s="185" t="s">
        <v>1074</v>
      </c>
      <c r="F33" s="185" t="s">
        <v>185</v>
      </c>
      <c r="G33" s="186" t="s">
        <v>1088</v>
      </c>
      <c r="H33" s="185"/>
      <c r="I33" s="185"/>
      <c r="J33" s="185"/>
      <c r="K33" s="185"/>
      <c r="L33" s="185"/>
      <c r="M33" s="185"/>
      <c r="N33" s="185"/>
      <c r="O33" s="185"/>
      <c r="P33" s="195" t="s">
        <v>1076</v>
      </c>
      <c r="Q33" s="185"/>
    </row>
    <row r="34" spans="1:17" ht="28">
      <c r="A34" s="185" t="s">
        <v>1072</v>
      </c>
      <c r="B34" s="185" t="s">
        <v>1096</v>
      </c>
      <c r="C34" s="185" t="s">
        <v>1072</v>
      </c>
      <c r="D34" s="185" t="s">
        <v>1039</v>
      </c>
      <c r="E34" s="185" t="s">
        <v>1074</v>
      </c>
      <c r="F34" s="185" t="s">
        <v>185</v>
      </c>
      <c r="G34" s="186" t="s">
        <v>1097</v>
      </c>
      <c r="H34" s="185"/>
      <c r="I34" s="185"/>
      <c r="J34" s="185"/>
      <c r="K34" s="185"/>
      <c r="L34" s="185"/>
      <c r="M34" s="185"/>
      <c r="N34" s="185"/>
      <c r="O34" s="185"/>
      <c r="P34" s="195" t="s">
        <v>1076</v>
      </c>
      <c r="Q34" s="185"/>
    </row>
    <row r="35" spans="1:17" ht="28">
      <c r="A35" s="185" t="s">
        <v>1072</v>
      </c>
      <c r="B35" s="185" t="s">
        <v>1098</v>
      </c>
      <c r="C35" s="185" t="s">
        <v>1072</v>
      </c>
      <c r="D35" s="185" t="s">
        <v>1039</v>
      </c>
      <c r="E35" s="185" t="s">
        <v>1074</v>
      </c>
      <c r="F35" s="185" t="s">
        <v>185</v>
      </c>
      <c r="G35" s="186" t="s">
        <v>1099</v>
      </c>
      <c r="H35" s="185"/>
      <c r="I35" s="185"/>
      <c r="J35" s="185"/>
      <c r="K35" s="185"/>
      <c r="L35" s="185"/>
      <c r="M35" s="185"/>
      <c r="N35" s="185"/>
      <c r="O35" s="185"/>
      <c r="P35" s="195" t="s">
        <v>1076</v>
      </c>
      <c r="Q35" s="185"/>
    </row>
    <row r="36" spans="1:17" ht="28">
      <c r="A36" s="185" t="s">
        <v>1072</v>
      </c>
      <c r="B36" s="185" t="s">
        <v>1100</v>
      </c>
      <c r="C36" s="185" t="s">
        <v>1072</v>
      </c>
      <c r="D36" s="185" t="s">
        <v>1039</v>
      </c>
      <c r="E36" s="185" t="s">
        <v>1074</v>
      </c>
      <c r="F36" s="185" t="s">
        <v>185</v>
      </c>
      <c r="G36" s="186" t="s">
        <v>1101</v>
      </c>
      <c r="H36" s="185"/>
      <c r="I36" s="185"/>
      <c r="J36" s="185"/>
      <c r="K36" s="185"/>
      <c r="L36" s="185"/>
      <c r="M36" s="185"/>
      <c r="N36" s="185"/>
      <c r="O36" s="185"/>
      <c r="P36" s="195" t="s">
        <v>1076</v>
      </c>
      <c r="Q36" s="185"/>
    </row>
    <row r="37" spans="1:17" ht="28">
      <c r="A37" s="185" t="s">
        <v>1072</v>
      </c>
      <c r="B37" s="185" t="s">
        <v>1102</v>
      </c>
      <c r="C37" s="185" t="s">
        <v>1072</v>
      </c>
      <c r="D37" s="185" t="s">
        <v>1039</v>
      </c>
      <c r="E37" s="185" t="s">
        <v>1074</v>
      </c>
      <c r="F37" s="185" t="s">
        <v>185</v>
      </c>
      <c r="G37" s="186" t="s">
        <v>1103</v>
      </c>
      <c r="H37" s="185"/>
      <c r="I37" s="185"/>
      <c r="J37" s="185"/>
      <c r="K37" s="185"/>
      <c r="L37" s="185"/>
      <c r="M37" s="185"/>
      <c r="N37" s="185"/>
      <c r="O37" s="185"/>
      <c r="P37" s="195" t="s">
        <v>1076</v>
      </c>
      <c r="Q37" s="185"/>
    </row>
    <row r="38" spans="1:17" ht="28">
      <c r="A38" s="185" t="s">
        <v>1072</v>
      </c>
      <c r="B38" s="185" t="s">
        <v>1104</v>
      </c>
      <c r="C38" s="185" t="s">
        <v>1072</v>
      </c>
      <c r="D38" s="185" t="s">
        <v>1039</v>
      </c>
      <c r="E38" s="185" t="s">
        <v>1074</v>
      </c>
      <c r="F38" s="185" t="s">
        <v>185</v>
      </c>
      <c r="G38" s="186" t="s">
        <v>1105</v>
      </c>
      <c r="H38" s="185"/>
      <c r="I38" s="185"/>
      <c r="J38" s="185"/>
      <c r="K38" s="185"/>
      <c r="L38" s="185"/>
      <c r="M38" s="185"/>
      <c r="N38" s="185"/>
      <c r="O38" s="185"/>
      <c r="P38" s="195" t="s">
        <v>1076</v>
      </c>
      <c r="Q38" s="185"/>
    </row>
    <row r="39" spans="1:17" s="191" customFormat="1" ht="56">
      <c r="A39" s="189"/>
      <c r="B39" s="189"/>
      <c r="C39" s="189"/>
      <c r="D39" s="189"/>
      <c r="E39" s="190" t="s">
        <v>107</v>
      </c>
      <c r="F39" s="189" t="s">
        <v>1036</v>
      </c>
      <c r="G39" s="199" t="s">
        <v>1106</v>
      </c>
      <c r="H39" s="189" t="s">
        <v>14</v>
      </c>
      <c r="I39" s="189"/>
      <c r="J39" s="189" t="s">
        <v>14</v>
      </c>
      <c r="K39" s="189"/>
      <c r="L39" s="189"/>
      <c r="M39" s="189"/>
      <c r="N39" s="189"/>
      <c r="O39" s="189"/>
      <c r="P39" s="200" t="s">
        <v>1083</v>
      </c>
      <c r="Q39" s="189" t="s">
        <v>33</v>
      </c>
    </row>
    <row r="40" spans="1:17" s="203" customFormat="1" ht="56">
      <c r="A40" s="201" t="s">
        <v>1107</v>
      </c>
      <c r="B40" s="201" t="s">
        <v>1061</v>
      </c>
      <c r="C40" s="201" t="s">
        <v>1107</v>
      </c>
      <c r="D40" s="201" t="s">
        <v>1059</v>
      </c>
      <c r="E40" s="201" t="s">
        <v>1062</v>
      </c>
      <c r="F40" s="201" t="s">
        <v>185</v>
      </c>
      <c r="G40" s="202" t="s">
        <v>1108</v>
      </c>
      <c r="H40" s="201"/>
      <c r="I40" s="201"/>
      <c r="J40" s="201"/>
      <c r="K40" s="201"/>
      <c r="L40" s="201"/>
      <c r="M40" s="201"/>
      <c r="N40" s="201"/>
      <c r="O40" s="201"/>
      <c r="P40" s="196"/>
      <c r="Q40" s="201"/>
    </row>
    <row r="41" spans="1:17" s="191" customFormat="1" ht="33" customHeight="1">
      <c r="A41" s="189"/>
      <c r="B41" s="189"/>
      <c r="C41" s="189"/>
      <c r="D41" s="189"/>
      <c r="E41" s="190" t="s">
        <v>107</v>
      </c>
      <c r="F41" s="189" t="s">
        <v>1036</v>
      </c>
      <c r="G41" s="199"/>
      <c r="H41" s="189"/>
      <c r="I41" s="189"/>
      <c r="J41" s="189"/>
      <c r="K41" s="189"/>
      <c r="L41" s="189"/>
      <c r="M41" s="189"/>
      <c r="N41" s="189"/>
      <c r="O41" s="189"/>
      <c r="P41" s="200"/>
      <c r="Q41" s="189" t="s">
        <v>199</v>
      </c>
    </row>
    <row r="42" spans="1:17" ht="28">
      <c r="A42" s="185" t="s">
        <v>1107</v>
      </c>
      <c r="B42" s="185" t="s">
        <v>1109</v>
      </c>
      <c r="C42" s="185" t="s">
        <v>1107</v>
      </c>
      <c r="D42" s="185" t="s">
        <v>1039</v>
      </c>
      <c r="E42" s="185" t="s">
        <v>1110</v>
      </c>
      <c r="F42" s="185" t="s">
        <v>185</v>
      </c>
      <c r="G42" s="186" t="s">
        <v>1029</v>
      </c>
      <c r="H42" s="185"/>
      <c r="I42" s="185"/>
      <c r="J42" s="185"/>
      <c r="K42" s="185"/>
      <c r="L42" s="185"/>
      <c r="M42" s="185"/>
      <c r="N42" s="185"/>
      <c r="O42" s="185"/>
      <c r="P42" s="185" t="s">
        <v>1030</v>
      </c>
      <c r="Q42" s="185"/>
    </row>
    <row r="43" spans="1:17" ht="28">
      <c r="A43" s="185" t="s">
        <v>1107</v>
      </c>
      <c r="B43" s="185" t="s">
        <v>1111</v>
      </c>
      <c r="C43" s="185" t="s">
        <v>1107</v>
      </c>
      <c r="D43" s="185" t="s">
        <v>1039</v>
      </c>
      <c r="E43" s="185" t="s">
        <v>1110</v>
      </c>
      <c r="F43" s="185" t="s">
        <v>185</v>
      </c>
      <c r="G43" s="186" t="s">
        <v>1029</v>
      </c>
      <c r="H43" s="185"/>
      <c r="I43" s="185"/>
      <c r="J43" s="185"/>
      <c r="K43" s="185"/>
      <c r="L43" s="185"/>
      <c r="M43" s="185"/>
      <c r="N43" s="185"/>
      <c r="O43" s="185"/>
      <c r="P43" s="185" t="s">
        <v>1030</v>
      </c>
      <c r="Q43" s="185"/>
    </row>
    <row r="44" spans="1:17" s="194" customFormat="1" ht="84">
      <c r="A44" s="192" t="s">
        <v>1112</v>
      </c>
      <c r="B44" s="192" t="s">
        <v>1113</v>
      </c>
      <c r="C44" s="192" t="s">
        <v>1107</v>
      </c>
      <c r="D44" s="192" t="s">
        <v>1039</v>
      </c>
      <c r="E44" s="192" t="s">
        <v>1040</v>
      </c>
      <c r="F44" s="192" t="s">
        <v>185</v>
      </c>
      <c r="G44" s="193" t="s">
        <v>1114</v>
      </c>
      <c r="H44" s="192"/>
      <c r="I44" s="192"/>
      <c r="J44" s="192"/>
      <c r="K44" s="192"/>
      <c r="L44" s="192"/>
      <c r="M44" s="192"/>
      <c r="N44" s="192"/>
      <c r="O44" s="192"/>
      <c r="P44" s="192"/>
      <c r="Q44" s="192"/>
    </row>
    <row r="45" spans="1:17" s="191" customFormat="1" ht="56">
      <c r="A45" s="189"/>
      <c r="B45" s="189"/>
      <c r="C45" s="189"/>
      <c r="D45" s="189"/>
      <c r="E45" s="190" t="s">
        <v>107</v>
      </c>
      <c r="F45" s="189" t="s">
        <v>1046</v>
      </c>
      <c r="G45" s="199"/>
      <c r="H45" s="189" t="s">
        <v>14</v>
      </c>
      <c r="I45" s="189"/>
      <c r="J45" s="189"/>
      <c r="K45" s="189"/>
      <c r="L45" s="189"/>
      <c r="M45" s="189"/>
      <c r="N45" s="189"/>
      <c r="O45" s="189"/>
      <c r="P45" s="189" t="s">
        <v>1115</v>
      </c>
      <c r="Q45" s="189" t="s">
        <v>53</v>
      </c>
    </row>
    <row r="46" spans="1:17" ht="28">
      <c r="A46" s="185" t="s">
        <v>1116</v>
      </c>
      <c r="B46" s="185" t="s">
        <v>1026</v>
      </c>
      <c r="C46" s="185" t="s">
        <v>1116</v>
      </c>
      <c r="D46" s="185" t="s">
        <v>1027</v>
      </c>
      <c r="E46" s="185" t="s">
        <v>1028</v>
      </c>
      <c r="F46" s="185" t="s">
        <v>185</v>
      </c>
      <c r="G46" s="186" t="s">
        <v>1029</v>
      </c>
      <c r="H46" s="185"/>
      <c r="I46" s="185"/>
      <c r="J46" s="185"/>
      <c r="K46" s="185"/>
      <c r="L46" s="185"/>
      <c r="M46" s="185"/>
      <c r="N46" s="185"/>
      <c r="O46" s="185"/>
      <c r="P46" s="185" t="s">
        <v>1030</v>
      </c>
      <c r="Q46" s="185"/>
    </row>
    <row r="47" spans="1:17" ht="28">
      <c r="A47" s="185" t="s">
        <v>1116</v>
      </c>
      <c r="B47" s="187" t="s">
        <v>1031</v>
      </c>
      <c r="C47" s="185" t="s">
        <v>1116</v>
      </c>
      <c r="D47" s="185" t="s">
        <v>1027</v>
      </c>
      <c r="E47" s="185" t="s">
        <v>1028</v>
      </c>
      <c r="F47" s="185" t="s">
        <v>185</v>
      </c>
      <c r="G47" s="186" t="s">
        <v>1029</v>
      </c>
      <c r="H47" s="185"/>
      <c r="I47" s="185"/>
      <c r="J47" s="185"/>
      <c r="K47" s="185"/>
      <c r="L47" s="185"/>
      <c r="M47" s="185"/>
      <c r="N47" s="185"/>
      <c r="O47" s="185"/>
      <c r="P47" s="185" t="s">
        <v>1030</v>
      </c>
      <c r="Q47" s="185"/>
    </row>
    <row r="48" spans="1:17" ht="28">
      <c r="A48" s="185" t="s">
        <v>1116</v>
      </c>
      <c r="B48" s="185" t="s">
        <v>1032</v>
      </c>
      <c r="C48" s="185" t="s">
        <v>1116</v>
      </c>
      <c r="D48" s="185" t="s">
        <v>1027</v>
      </c>
      <c r="E48" s="185" t="s">
        <v>1028</v>
      </c>
      <c r="F48" s="185" t="s">
        <v>185</v>
      </c>
      <c r="G48" s="186" t="s">
        <v>1029</v>
      </c>
      <c r="H48" s="185"/>
      <c r="I48" s="185"/>
      <c r="J48" s="185"/>
      <c r="K48" s="185"/>
      <c r="L48" s="185"/>
      <c r="M48" s="185"/>
      <c r="N48" s="185"/>
      <c r="O48" s="185"/>
      <c r="P48" s="185" t="s">
        <v>1030</v>
      </c>
      <c r="Q48" s="185"/>
    </row>
    <row r="49" spans="1:17" ht="28">
      <c r="A49" s="185" t="s">
        <v>1116</v>
      </c>
      <c r="B49" s="185" t="s">
        <v>1033</v>
      </c>
      <c r="C49" s="185" t="s">
        <v>1116</v>
      </c>
      <c r="D49" s="185" t="s">
        <v>1027</v>
      </c>
      <c r="E49" s="185" t="s">
        <v>1028</v>
      </c>
      <c r="F49" s="185" t="s">
        <v>185</v>
      </c>
      <c r="G49" s="186" t="s">
        <v>1029</v>
      </c>
      <c r="H49" s="185"/>
      <c r="I49" s="185"/>
      <c r="J49" s="185"/>
      <c r="K49" s="185"/>
      <c r="L49" s="185"/>
      <c r="M49" s="185"/>
      <c r="N49" s="185"/>
      <c r="O49" s="185"/>
      <c r="P49" s="185" t="s">
        <v>1030</v>
      </c>
      <c r="Q49" s="185"/>
    </row>
    <row r="50" spans="1:17" ht="28">
      <c r="A50" s="185" t="s">
        <v>1116</v>
      </c>
      <c r="B50" s="185" t="s">
        <v>1034</v>
      </c>
      <c r="C50" s="185" t="s">
        <v>1116</v>
      </c>
      <c r="D50" s="185" t="s">
        <v>1027</v>
      </c>
      <c r="E50" s="185" t="s">
        <v>1028</v>
      </c>
      <c r="F50" s="185" t="s">
        <v>185</v>
      </c>
      <c r="G50" s="186" t="s">
        <v>1029</v>
      </c>
      <c r="H50" s="185"/>
      <c r="I50" s="185"/>
      <c r="J50" s="185"/>
      <c r="K50" s="185"/>
      <c r="L50" s="185"/>
      <c r="M50" s="185"/>
      <c r="N50" s="185"/>
      <c r="O50" s="185"/>
      <c r="P50" s="185" t="s">
        <v>1030</v>
      </c>
      <c r="Q50" s="185"/>
    </row>
    <row r="51" spans="1:17" ht="28">
      <c r="A51" s="185" t="s">
        <v>1116</v>
      </c>
      <c r="B51" s="185" t="s">
        <v>1035</v>
      </c>
      <c r="C51" s="185" t="s">
        <v>1116</v>
      </c>
      <c r="D51" s="185" t="s">
        <v>1027</v>
      </c>
      <c r="E51" s="185" t="s">
        <v>1028</v>
      </c>
      <c r="F51" s="185" t="s">
        <v>185</v>
      </c>
      <c r="G51" s="186" t="s">
        <v>1029</v>
      </c>
      <c r="H51" s="185"/>
      <c r="I51" s="185"/>
      <c r="J51" s="185"/>
      <c r="K51" s="185"/>
      <c r="L51" s="185"/>
      <c r="M51" s="185"/>
      <c r="N51" s="185"/>
      <c r="O51" s="185"/>
      <c r="P51" s="185" t="s">
        <v>1030</v>
      </c>
      <c r="Q51" s="185"/>
    </row>
    <row r="52" spans="1:17" s="191" customFormat="1" ht="28">
      <c r="A52" s="189"/>
      <c r="B52" s="189"/>
      <c r="C52" s="189"/>
      <c r="D52" s="189"/>
      <c r="E52" s="190" t="s">
        <v>107</v>
      </c>
      <c r="F52" s="189" t="s">
        <v>1036</v>
      </c>
      <c r="G52" s="199"/>
      <c r="H52" s="189"/>
      <c r="I52" s="189"/>
      <c r="J52" s="189"/>
      <c r="K52" s="189"/>
      <c r="L52" s="189"/>
      <c r="M52" s="189"/>
      <c r="N52" s="189"/>
      <c r="O52" s="189"/>
      <c r="P52" s="189" t="s">
        <v>1037</v>
      </c>
      <c r="Q52" s="189" t="s">
        <v>7</v>
      </c>
    </row>
    <row r="53" spans="1:17" ht="28">
      <c r="A53" s="195" t="s">
        <v>1116</v>
      </c>
      <c r="B53" s="185" t="s">
        <v>1058</v>
      </c>
      <c r="C53" s="185" t="s">
        <v>1116</v>
      </c>
      <c r="D53" s="185" t="s">
        <v>1059</v>
      </c>
      <c r="E53" s="185" t="s">
        <v>1028</v>
      </c>
      <c r="F53" s="185" t="s">
        <v>185</v>
      </c>
      <c r="G53" s="186" t="s">
        <v>1029</v>
      </c>
      <c r="H53" s="185"/>
      <c r="I53" s="185"/>
      <c r="J53" s="185"/>
      <c r="K53" s="185"/>
      <c r="L53" s="185"/>
      <c r="M53" s="185"/>
      <c r="N53" s="185"/>
      <c r="O53" s="185"/>
      <c r="P53" s="185" t="s">
        <v>1030</v>
      </c>
      <c r="Q53" s="185"/>
    </row>
    <row r="54" spans="1:17" ht="28">
      <c r="A54" s="195" t="s">
        <v>1116</v>
      </c>
      <c r="B54" s="185" t="s">
        <v>1060</v>
      </c>
      <c r="C54" s="185" t="s">
        <v>1116</v>
      </c>
      <c r="D54" s="185" t="s">
        <v>1059</v>
      </c>
      <c r="E54" s="185" t="s">
        <v>1028</v>
      </c>
      <c r="F54" s="185" t="s">
        <v>185</v>
      </c>
      <c r="G54" s="186" t="s">
        <v>1029</v>
      </c>
      <c r="H54" s="185"/>
      <c r="I54" s="185"/>
      <c r="J54" s="185"/>
      <c r="K54" s="185"/>
      <c r="L54" s="185"/>
      <c r="M54" s="185"/>
      <c r="N54" s="185"/>
      <c r="O54" s="185"/>
      <c r="P54" s="185" t="s">
        <v>1030</v>
      </c>
      <c r="Q54" s="185"/>
    </row>
    <row r="55" spans="1:17" s="191" customFormat="1" ht="28">
      <c r="A55" s="189"/>
      <c r="B55" s="189"/>
      <c r="C55" s="189"/>
      <c r="D55" s="189"/>
      <c r="E55" s="190" t="s">
        <v>107</v>
      </c>
      <c r="F55" s="189" t="s">
        <v>1036</v>
      </c>
      <c r="G55" s="199"/>
      <c r="H55" s="189"/>
      <c r="I55" s="189"/>
      <c r="J55" s="189"/>
      <c r="K55" s="189"/>
      <c r="L55" s="189"/>
      <c r="M55" s="189"/>
      <c r="N55" s="189"/>
      <c r="O55" s="189"/>
      <c r="P55" s="204" t="s">
        <v>1037</v>
      </c>
      <c r="Q55" s="189" t="s">
        <v>7</v>
      </c>
    </row>
    <row r="56" spans="1:17" s="194" customFormat="1" ht="28">
      <c r="A56" s="192" t="s">
        <v>1117</v>
      </c>
      <c r="B56" s="192" t="s">
        <v>1049</v>
      </c>
      <c r="C56" s="192" t="s">
        <v>1116</v>
      </c>
      <c r="D56" s="192" t="s">
        <v>1050</v>
      </c>
      <c r="E56" s="192" t="s">
        <v>1051</v>
      </c>
      <c r="F56" s="192" t="s">
        <v>185</v>
      </c>
      <c r="G56" s="193" t="s">
        <v>1118</v>
      </c>
      <c r="H56" s="192"/>
      <c r="I56" s="192"/>
      <c r="J56" s="192"/>
      <c r="K56" s="192"/>
      <c r="L56" s="192"/>
      <c r="M56" s="192"/>
      <c r="N56" s="192"/>
      <c r="O56" s="192"/>
      <c r="P56" s="196" t="s">
        <v>1053</v>
      </c>
      <c r="Q56" s="192"/>
    </row>
    <row r="57" spans="1:17" s="191" customFormat="1" ht="30" customHeight="1">
      <c r="A57" s="189"/>
      <c r="B57" s="189"/>
      <c r="C57" s="189"/>
      <c r="D57" s="189"/>
      <c r="E57" s="190" t="s">
        <v>107</v>
      </c>
      <c r="F57" s="189" t="s">
        <v>1036</v>
      </c>
      <c r="G57" s="199"/>
      <c r="H57" s="189"/>
      <c r="I57" s="189"/>
      <c r="J57" s="189"/>
      <c r="K57" s="189"/>
      <c r="L57" s="189"/>
      <c r="M57" s="189"/>
      <c r="N57" s="189"/>
      <c r="O57" s="189"/>
      <c r="P57" s="189"/>
      <c r="Q57" s="189" t="s">
        <v>199</v>
      </c>
    </row>
    <row r="58" spans="1:17" s="203" customFormat="1" ht="28">
      <c r="A58" s="201" t="s">
        <v>1119</v>
      </c>
      <c r="B58" s="201" t="s">
        <v>1120</v>
      </c>
      <c r="C58" s="201" t="s">
        <v>1116</v>
      </c>
      <c r="D58" s="201" t="s">
        <v>1055</v>
      </c>
      <c r="E58" s="201" t="s">
        <v>1121</v>
      </c>
      <c r="F58" s="201" t="s">
        <v>185</v>
      </c>
      <c r="G58" s="202" t="s">
        <v>1041</v>
      </c>
      <c r="H58" s="201"/>
      <c r="I58" s="201"/>
      <c r="J58" s="201"/>
      <c r="K58" s="201"/>
      <c r="L58" s="201"/>
      <c r="M58" s="201"/>
      <c r="N58" s="201"/>
      <c r="O58" s="201"/>
      <c r="P58" s="196" t="s">
        <v>1030</v>
      </c>
      <c r="Q58" s="201"/>
    </row>
    <row r="59" spans="1:17" s="191" customFormat="1" ht="42">
      <c r="A59" s="189"/>
      <c r="B59" s="189"/>
      <c r="C59" s="189"/>
      <c r="D59" s="189"/>
      <c r="E59" s="190" t="s">
        <v>107</v>
      </c>
      <c r="F59" s="189" t="s">
        <v>1036</v>
      </c>
      <c r="G59" s="199"/>
      <c r="H59" s="189" t="s">
        <v>14</v>
      </c>
      <c r="I59" s="189"/>
      <c r="J59" s="189"/>
      <c r="K59" s="189"/>
      <c r="L59" s="189"/>
      <c r="M59" s="189"/>
      <c r="N59" s="189"/>
      <c r="O59" s="189"/>
      <c r="P59" s="189" t="s">
        <v>1122</v>
      </c>
      <c r="Q59" s="189" t="s">
        <v>53</v>
      </c>
    </row>
    <row r="60" spans="1:17" ht="28">
      <c r="A60" s="185" t="s">
        <v>1123</v>
      </c>
      <c r="B60" s="185" t="s">
        <v>1124</v>
      </c>
      <c r="C60" s="185" t="s">
        <v>683</v>
      </c>
      <c r="D60" s="185" t="s">
        <v>1050</v>
      </c>
      <c r="E60" s="185" t="s">
        <v>1125</v>
      </c>
      <c r="F60" s="185" t="s">
        <v>185</v>
      </c>
      <c r="G60" s="186" t="s">
        <v>1126</v>
      </c>
      <c r="H60" s="185"/>
      <c r="I60" s="185"/>
      <c r="J60" s="185"/>
      <c r="K60" s="185"/>
      <c r="L60" s="185"/>
      <c r="M60" s="185"/>
      <c r="N60" s="185"/>
      <c r="O60" s="185"/>
      <c r="P60" s="195" t="s">
        <v>1127</v>
      </c>
      <c r="Q60" s="185"/>
    </row>
    <row r="61" spans="1:17" ht="28">
      <c r="A61" s="185" t="s">
        <v>1123</v>
      </c>
      <c r="B61" s="185" t="s">
        <v>1128</v>
      </c>
      <c r="C61" s="185" t="s">
        <v>683</v>
      </c>
      <c r="D61" s="185" t="s">
        <v>1050</v>
      </c>
      <c r="E61" s="185" t="s">
        <v>1125</v>
      </c>
      <c r="F61" s="185" t="s">
        <v>185</v>
      </c>
      <c r="G61" s="186" t="s">
        <v>1129</v>
      </c>
      <c r="H61" s="185"/>
      <c r="I61" s="185"/>
      <c r="J61" s="185"/>
      <c r="K61" s="185"/>
      <c r="L61" s="185"/>
      <c r="M61" s="185"/>
      <c r="N61" s="185"/>
      <c r="O61" s="185"/>
      <c r="P61" s="195" t="s">
        <v>1127</v>
      </c>
      <c r="Q61" s="185"/>
    </row>
    <row r="62" spans="1:17" ht="28">
      <c r="A62" s="185" t="s">
        <v>1123</v>
      </c>
      <c r="B62" s="185" t="s">
        <v>1130</v>
      </c>
      <c r="C62" s="185" t="s">
        <v>683</v>
      </c>
      <c r="D62" s="185" t="s">
        <v>1050</v>
      </c>
      <c r="E62" s="185" t="s">
        <v>1125</v>
      </c>
      <c r="F62" s="185" t="s">
        <v>185</v>
      </c>
      <c r="G62" s="186" t="s">
        <v>1131</v>
      </c>
      <c r="H62" s="185"/>
      <c r="I62" s="185"/>
      <c r="J62" s="185"/>
      <c r="K62" s="185"/>
      <c r="L62" s="185"/>
      <c r="M62" s="185"/>
      <c r="N62" s="185"/>
      <c r="O62" s="185"/>
      <c r="P62" s="195" t="s">
        <v>1127</v>
      </c>
      <c r="Q62" s="185"/>
    </row>
    <row r="63" spans="1:17" ht="28">
      <c r="A63" s="185" t="s">
        <v>1123</v>
      </c>
      <c r="B63" s="185" t="s">
        <v>1132</v>
      </c>
      <c r="C63" s="185" t="s">
        <v>683</v>
      </c>
      <c r="D63" s="185" t="s">
        <v>1050</v>
      </c>
      <c r="E63" s="185" t="s">
        <v>1125</v>
      </c>
      <c r="F63" s="185" t="s">
        <v>185</v>
      </c>
      <c r="G63" s="186" t="s">
        <v>1133</v>
      </c>
      <c r="H63" s="185"/>
      <c r="I63" s="185"/>
      <c r="J63" s="185"/>
      <c r="K63" s="185"/>
      <c r="L63" s="185"/>
      <c r="M63" s="185"/>
      <c r="N63" s="185"/>
      <c r="O63" s="185"/>
      <c r="P63" s="195" t="s">
        <v>1127</v>
      </c>
      <c r="Q63" s="185"/>
    </row>
    <row r="64" spans="1:17" ht="28">
      <c r="A64" s="185" t="s">
        <v>1123</v>
      </c>
      <c r="B64" s="185" t="s">
        <v>1134</v>
      </c>
      <c r="C64" s="185" t="s">
        <v>683</v>
      </c>
      <c r="D64" s="185" t="s">
        <v>1050</v>
      </c>
      <c r="E64" s="185" t="s">
        <v>1125</v>
      </c>
      <c r="F64" s="185" t="s">
        <v>185</v>
      </c>
      <c r="G64" s="186" t="s">
        <v>1135</v>
      </c>
      <c r="H64" s="185"/>
      <c r="I64" s="185"/>
      <c r="J64" s="185"/>
      <c r="K64" s="185"/>
      <c r="L64" s="185"/>
      <c r="M64" s="185"/>
      <c r="N64" s="185"/>
      <c r="O64" s="185"/>
      <c r="P64" s="195" t="s">
        <v>1127</v>
      </c>
      <c r="Q64" s="185"/>
    </row>
    <row r="65" spans="1:17" ht="28">
      <c r="A65" s="185" t="s">
        <v>1123</v>
      </c>
      <c r="B65" s="185" t="s">
        <v>1136</v>
      </c>
      <c r="C65" s="185" t="s">
        <v>683</v>
      </c>
      <c r="D65" s="185" t="s">
        <v>1050</v>
      </c>
      <c r="E65" s="185" t="s">
        <v>1125</v>
      </c>
      <c r="F65" s="185" t="s">
        <v>185</v>
      </c>
      <c r="G65" s="186" t="s">
        <v>1137</v>
      </c>
      <c r="H65" s="185"/>
      <c r="I65" s="185"/>
      <c r="J65" s="185"/>
      <c r="K65" s="185"/>
      <c r="L65" s="185"/>
      <c r="M65" s="185"/>
      <c r="N65" s="185"/>
      <c r="O65" s="185"/>
      <c r="P65" s="195" t="s">
        <v>1127</v>
      </c>
      <c r="Q65" s="185"/>
    </row>
    <row r="66" spans="1:17" ht="28">
      <c r="A66" s="185" t="s">
        <v>1123</v>
      </c>
      <c r="B66" s="185" t="s">
        <v>1138</v>
      </c>
      <c r="C66" s="185" t="s">
        <v>683</v>
      </c>
      <c r="D66" s="185" t="s">
        <v>1050</v>
      </c>
      <c r="E66" s="185" t="s">
        <v>1125</v>
      </c>
      <c r="F66" s="185" t="s">
        <v>185</v>
      </c>
      <c r="G66" s="186" t="s">
        <v>1139</v>
      </c>
      <c r="H66" s="185"/>
      <c r="I66" s="185"/>
      <c r="J66" s="185"/>
      <c r="K66" s="185"/>
      <c r="L66" s="185"/>
      <c r="M66" s="185"/>
      <c r="N66" s="185"/>
      <c r="O66" s="185"/>
      <c r="P66" s="195" t="s">
        <v>1127</v>
      </c>
      <c r="Q66" s="185"/>
    </row>
    <row r="67" spans="1:17" ht="28">
      <c r="A67" s="185" t="s">
        <v>1123</v>
      </c>
      <c r="B67" s="185" t="s">
        <v>1140</v>
      </c>
      <c r="C67" s="185" t="s">
        <v>683</v>
      </c>
      <c r="D67" s="185" t="s">
        <v>1050</v>
      </c>
      <c r="E67" s="185" t="s">
        <v>1125</v>
      </c>
      <c r="F67" s="185" t="s">
        <v>185</v>
      </c>
      <c r="G67" s="186" t="s">
        <v>1141</v>
      </c>
      <c r="H67" s="185"/>
      <c r="I67" s="185"/>
      <c r="J67" s="185"/>
      <c r="K67" s="185"/>
      <c r="L67" s="185"/>
      <c r="M67" s="185"/>
      <c r="N67" s="185"/>
      <c r="O67" s="185"/>
      <c r="P67" s="195" t="s">
        <v>1127</v>
      </c>
      <c r="Q67" s="185"/>
    </row>
    <row r="68" spans="1:17" ht="28">
      <c r="A68" s="185" t="s">
        <v>1123</v>
      </c>
      <c r="B68" s="185" t="s">
        <v>1142</v>
      </c>
      <c r="C68" s="185" t="s">
        <v>683</v>
      </c>
      <c r="D68" s="185" t="s">
        <v>1050</v>
      </c>
      <c r="E68" s="185" t="s">
        <v>1125</v>
      </c>
      <c r="F68" s="185" t="s">
        <v>185</v>
      </c>
      <c r="G68" s="186" t="s">
        <v>1143</v>
      </c>
      <c r="H68" s="185"/>
      <c r="I68" s="185"/>
      <c r="J68" s="185"/>
      <c r="K68" s="185"/>
      <c r="L68" s="185"/>
      <c r="M68" s="185"/>
      <c r="N68" s="185"/>
      <c r="O68" s="185"/>
      <c r="P68" s="195" t="s">
        <v>1127</v>
      </c>
      <c r="Q68" s="185"/>
    </row>
    <row r="69" spans="1:17" ht="28">
      <c r="A69" s="185" t="s">
        <v>1123</v>
      </c>
      <c r="B69" s="185" t="s">
        <v>1144</v>
      </c>
      <c r="C69" s="185" t="s">
        <v>683</v>
      </c>
      <c r="D69" s="185" t="s">
        <v>1050</v>
      </c>
      <c r="E69" s="185" t="s">
        <v>1125</v>
      </c>
      <c r="F69" s="185" t="s">
        <v>185</v>
      </c>
      <c r="G69" s="186" t="s">
        <v>1145</v>
      </c>
      <c r="H69" s="185"/>
      <c r="I69" s="185"/>
      <c r="J69" s="185"/>
      <c r="K69" s="185"/>
      <c r="L69" s="185"/>
      <c r="M69" s="185"/>
      <c r="N69" s="185"/>
      <c r="O69" s="185"/>
      <c r="P69" s="195" t="s">
        <v>1127</v>
      </c>
      <c r="Q69" s="185"/>
    </row>
    <row r="70" spans="1:17" ht="28">
      <c r="A70" s="185" t="s">
        <v>1123</v>
      </c>
      <c r="B70" s="185" t="s">
        <v>1146</v>
      </c>
      <c r="C70" s="185" t="s">
        <v>683</v>
      </c>
      <c r="D70" s="185" t="s">
        <v>1050</v>
      </c>
      <c r="E70" s="185" t="s">
        <v>1125</v>
      </c>
      <c r="F70" s="185" t="s">
        <v>185</v>
      </c>
      <c r="G70" s="186" t="s">
        <v>1147</v>
      </c>
      <c r="H70" s="185"/>
      <c r="I70" s="185"/>
      <c r="J70" s="185"/>
      <c r="K70" s="185"/>
      <c r="L70" s="185"/>
      <c r="M70" s="185"/>
      <c r="N70" s="185"/>
      <c r="O70" s="185"/>
      <c r="P70" s="195" t="s">
        <v>1127</v>
      </c>
      <c r="Q70" s="185"/>
    </row>
    <row r="71" spans="1:17" ht="28">
      <c r="A71" s="185" t="s">
        <v>1123</v>
      </c>
      <c r="B71" s="185" t="s">
        <v>1148</v>
      </c>
      <c r="C71" s="185" t="s">
        <v>683</v>
      </c>
      <c r="D71" s="185" t="s">
        <v>1050</v>
      </c>
      <c r="E71" s="185" t="s">
        <v>1125</v>
      </c>
      <c r="F71" s="185" t="s">
        <v>185</v>
      </c>
      <c r="G71" s="186" t="s">
        <v>1149</v>
      </c>
      <c r="H71" s="185"/>
      <c r="I71" s="185"/>
      <c r="J71" s="185"/>
      <c r="K71" s="185"/>
      <c r="L71" s="185"/>
      <c r="M71" s="185"/>
      <c r="N71" s="185"/>
      <c r="O71" s="185"/>
      <c r="P71" s="195" t="s">
        <v>1127</v>
      </c>
      <c r="Q71" s="185"/>
    </row>
    <row r="72" spans="1:17" ht="28">
      <c r="A72" s="185" t="s">
        <v>1123</v>
      </c>
      <c r="B72" s="185" t="s">
        <v>1150</v>
      </c>
      <c r="C72" s="185" t="s">
        <v>683</v>
      </c>
      <c r="D72" s="185" t="s">
        <v>1050</v>
      </c>
      <c r="E72" s="185" t="s">
        <v>1125</v>
      </c>
      <c r="F72" s="185" t="s">
        <v>185</v>
      </c>
      <c r="G72" s="186" t="s">
        <v>1151</v>
      </c>
      <c r="H72" s="185"/>
      <c r="I72" s="185"/>
      <c r="J72" s="185"/>
      <c r="K72" s="185"/>
      <c r="L72" s="185"/>
      <c r="M72" s="185"/>
      <c r="N72" s="185"/>
      <c r="O72" s="185"/>
      <c r="P72" s="195" t="s">
        <v>1127</v>
      </c>
      <c r="Q72" s="185"/>
    </row>
    <row r="73" spans="1:17" ht="28">
      <c r="A73" s="185" t="s">
        <v>1123</v>
      </c>
      <c r="B73" s="185" t="s">
        <v>1152</v>
      </c>
      <c r="C73" s="185" t="s">
        <v>683</v>
      </c>
      <c r="D73" s="185" t="s">
        <v>1050</v>
      </c>
      <c r="E73" s="185" t="s">
        <v>1125</v>
      </c>
      <c r="F73" s="185" t="s">
        <v>185</v>
      </c>
      <c r="G73" s="186" t="s">
        <v>1153</v>
      </c>
      <c r="H73" s="185"/>
      <c r="I73" s="185"/>
      <c r="J73" s="185"/>
      <c r="K73" s="185"/>
      <c r="L73" s="185"/>
      <c r="M73" s="185"/>
      <c r="N73" s="185"/>
      <c r="O73" s="185"/>
      <c r="P73" s="195" t="s">
        <v>1127</v>
      </c>
      <c r="Q73" s="185"/>
    </row>
    <row r="74" spans="1:17" ht="28">
      <c r="A74" s="185" t="s">
        <v>1123</v>
      </c>
      <c r="B74" s="185" t="s">
        <v>1154</v>
      </c>
      <c r="C74" s="185" t="s">
        <v>683</v>
      </c>
      <c r="D74" s="185" t="s">
        <v>1050</v>
      </c>
      <c r="E74" s="185" t="s">
        <v>1125</v>
      </c>
      <c r="F74" s="185" t="s">
        <v>185</v>
      </c>
      <c r="G74" s="186" t="s">
        <v>1155</v>
      </c>
      <c r="H74" s="185"/>
      <c r="I74" s="185"/>
      <c r="J74" s="185"/>
      <c r="K74" s="185"/>
      <c r="L74" s="185"/>
      <c r="M74" s="185"/>
      <c r="N74" s="185"/>
      <c r="O74" s="185"/>
      <c r="P74" s="195" t="s">
        <v>1127</v>
      </c>
      <c r="Q74" s="185"/>
    </row>
    <row r="75" spans="1:17" ht="28">
      <c r="A75" s="185" t="s">
        <v>1123</v>
      </c>
      <c r="B75" s="205" t="s">
        <v>1156</v>
      </c>
      <c r="C75" s="185" t="s">
        <v>683</v>
      </c>
      <c r="D75" s="185" t="s">
        <v>1050</v>
      </c>
      <c r="E75" s="185" t="s">
        <v>1125</v>
      </c>
      <c r="F75" s="185" t="s">
        <v>185</v>
      </c>
      <c r="G75" s="186" t="s">
        <v>1157</v>
      </c>
      <c r="H75" s="185"/>
      <c r="I75" s="185"/>
      <c r="J75" s="185"/>
      <c r="K75" s="185"/>
      <c r="L75" s="185"/>
      <c r="M75" s="185"/>
      <c r="N75" s="185"/>
      <c r="O75" s="185"/>
      <c r="P75" s="195" t="s">
        <v>1127</v>
      </c>
      <c r="Q75" s="185"/>
    </row>
    <row r="76" spans="1:17" ht="28">
      <c r="A76" s="185" t="s">
        <v>1123</v>
      </c>
      <c r="B76" s="185" t="s">
        <v>1158</v>
      </c>
      <c r="C76" s="185" t="s">
        <v>683</v>
      </c>
      <c r="D76" s="185" t="s">
        <v>1050</v>
      </c>
      <c r="E76" s="185" t="s">
        <v>1125</v>
      </c>
      <c r="F76" s="185" t="s">
        <v>185</v>
      </c>
      <c r="G76" s="186" t="s">
        <v>1159</v>
      </c>
      <c r="H76" s="185"/>
      <c r="I76" s="185"/>
      <c r="J76" s="185"/>
      <c r="K76" s="185"/>
      <c r="L76" s="185"/>
      <c r="M76" s="185"/>
      <c r="N76" s="185"/>
      <c r="O76" s="185"/>
      <c r="P76" s="195" t="s">
        <v>1127</v>
      </c>
      <c r="Q76" s="185"/>
    </row>
    <row r="77" spans="1:17" ht="28">
      <c r="A77" s="185" t="s">
        <v>1123</v>
      </c>
      <c r="B77" s="185" t="s">
        <v>1160</v>
      </c>
      <c r="C77" s="185" t="s">
        <v>683</v>
      </c>
      <c r="D77" s="185" t="s">
        <v>1050</v>
      </c>
      <c r="E77" s="185" t="s">
        <v>1125</v>
      </c>
      <c r="F77" s="185" t="s">
        <v>185</v>
      </c>
      <c r="G77" s="186" t="s">
        <v>1161</v>
      </c>
      <c r="H77" s="185"/>
      <c r="I77" s="185"/>
      <c r="J77" s="185"/>
      <c r="K77" s="185"/>
      <c r="L77" s="185"/>
      <c r="M77" s="185"/>
      <c r="N77" s="185"/>
      <c r="O77" s="185"/>
      <c r="P77" s="195" t="s">
        <v>1127</v>
      </c>
      <c r="Q77" s="185"/>
    </row>
    <row r="78" spans="1:17" ht="28">
      <c r="A78" s="185" t="s">
        <v>1123</v>
      </c>
      <c r="B78" s="185" t="s">
        <v>1162</v>
      </c>
      <c r="C78" s="185" t="s">
        <v>683</v>
      </c>
      <c r="D78" s="185" t="s">
        <v>1050</v>
      </c>
      <c r="E78" s="185" t="s">
        <v>1125</v>
      </c>
      <c r="F78" s="185" t="s">
        <v>185</v>
      </c>
      <c r="G78" s="186" t="s">
        <v>1163</v>
      </c>
      <c r="H78" s="185"/>
      <c r="I78" s="185"/>
      <c r="J78" s="185"/>
      <c r="K78" s="185"/>
      <c r="L78" s="185"/>
      <c r="M78" s="185"/>
      <c r="N78" s="185"/>
      <c r="O78" s="185"/>
      <c r="P78" s="195" t="s">
        <v>1127</v>
      </c>
      <c r="Q78" s="185"/>
    </row>
    <row r="79" spans="1:17" s="194" customFormat="1" ht="28">
      <c r="A79" s="192" t="s">
        <v>1164</v>
      </c>
      <c r="B79" s="192" t="s">
        <v>1049</v>
      </c>
      <c r="C79" s="192" t="s">
        <v>683</v>
      </c>
      <c r="D79" s="192" t="s">
        <v>1050</v>
      </c>
      <c r="E79" s="192" t="s">
        <v>1051</v>
      </c>
      <c r="F79" s="192" t="s">
        <v>185</v>
      </c>
      <c r="G79" s="193" t="s">
        <v>1165</v>
      </c>
      <c r="H79" s="192"/>
      <c r="I79" s="192"/>
      <c r="J79" s="192"/>
      <c r="K79" s="192"/>
      <c r="L79" s="192"/>
      <c r="M79" s="192"/>
      <c r="N79" s="192"/>
      <c r="O79" s="192"/>
      <c r="P79" s="196" t="s">
        <v>1053</v>
      </c>
      <c r="Q79" s="192"/>
    </row>
    <row r="80" spans="1:17" s="194" customFormat="1" ht="28">
      <c r="A80" s="192" t="s">
        <v>1166</v>
      </c>
      <c r="B80" s="192" t="s">
        <v>1049</v>
      </c>
      <c r="C80" s="192" t="s">
        <v>683</v>
      </c>
      <c r="D80" s="192" t="s">
        <v>1050</v>
      </c>
      <c r="E80" s="192" t="s">
        <v>1051</v>
      </c>
      <c r="F80" s="192" t="s">
        <v>185</v>
      </c>
      <c r="G80" s="193" t="s">
        <v>1167</v>
      </c>
      <c r="H80" s="192"/>
      <c r="I80" s="192"/>
      <c r="J80" s="192"/>
      <c r="K80" s="192"/>
      <c r="L80" s="192"/>
      <c r="M80" s="192"/>
      <c r="N80" s="192"/>
      <c r="O80" s="192"/>
      <c r="P80" s="196" t="s">
        <v>1053</v>
      </c>
      <c r="Q80" s="192"/>
    </row>
    <row r="81" spans="1:17" s="191" customFormat="1" ht="56">
      <c r="A81" s="189"/>
      <c r="B81" s="189"/>
      <c r="C81" s="189"/>
      <c r="D81" s="189"/>
      <c r="E81" s="190" t="s">
        <v>107</v>
      </c>
      <c r="F81" s="189" t="s">
        <v>1046</v>
      </c>
      <c r="G81" s="199" t="s">
        <v>1168</v>
      </c>
      <c r="H81" s="189" t="s">
        <v>14</v>
      </c>
      <c r="I81" s="189"/>
      <c r="J81" s="189"/>
      <c r="K81" s="189"/>
      <c r="L81" s="189" t="s">
        <v>14</v>
      </c>
      <c r="M81" s="189"/>
      <c r="N81" s="189"/>
      <c r="O81" s="189"/>
      <c r="P81" s="200" t="s">
        <v>1169</v>
      </c>
      <c r="Q81" s="189" t="s">
        <v>53</v>
      </c>
    </row>
    <row r="82" spans="1:17" s="203" customFormat="1" ht="42">
      <c r="A82" s="201" t="s">
        <v>1170</v>
      </c>
      <c r="B82" s="201" t="s">
        <v>1061</v>
      </c>
      <c r="C82" s="201" t="s">
        <v>683</v>
      </c>
      <c r="D82" s="201" t="s">
        <v>1059</v>
      </c>
      <c r="E82" s="201" t="s">
        <v>1062</v>
      </c>
      <c r="F82" s="201" t="s">
        <v>185</v>
      </c>
      <c r="G82" s="202" t="s">
        <v>1171</v>
      </c>
      <c r="H82" s="201"/>
      <c r="I82" s="201"/>
      <c r="J82" s="201"/>
      <c r="K82" s="201"/>
      <c r="L82" s="201"/>
      <c r="M82" s="201"/>
      <c r="N82" s="201"/>
      <c r="O82" s="201"/>
      <c r="P82" s="196" t="s">
        <v>1172</v>
      </c>
      <c r="Q82" s="201"/>
    </row>
    <row r="83" spans="1:17" s="203" customFormat="1" ht="42">
      <c r="A83" s="201" t="s">
        <v>1173</v>
      </c>
      <c r="B83" s="201" t="s">
        <v>1061</v>
      </c>
      <c r="C83" s="201" t="s">
        <v>683</v>
      </c>
      <c r="D83" s="201" t="s">
        <v>1059</v>
      </c>
      <c r="E83" s="201" t="s">
        <v>1062</v>
      </c>
      <c r="F83" s="201" t="s">
        <v>185</v>
      </c>
      <c r="G83" s="202" t="s">
        <v>1174</v>
      </c>
      <c r="H83" s="201"/>
      <c r="I83" s="201"/>
      <c r="J83" s="201"/>
      <c r="K83" s="201"/>
      <c r="L83" s="201"/>
      <c r="M83" s="201"/>
      <c r="N83" s="201"/>
      <c r="O83" s="201"/>
      <c r="P83" s="196" t="s">
        <v>1175</v>
      </c>
      <c r="Q83" s="201"/>
    </row>
    <row r="84" spans="1:17" s="191" customFormat="1" ht="35" customHeight="1">
      <c r="A84" s="189"/>
      <c r="B84" s="189"/>
      <c r="C84" s="189"/>
      <c r="D84" s="189"/>
      <c r="E84" s="190" t="s">
        <v>107</v>
      </c>
      <c r="F84" s="189" t="s">
        <v>1046</v>
      </c>
      <c r="G84" s="199"/>
      <c r="H84" s="189"/>
      <c r="I84" s="189"/>
      <c r="J84" s="189"/>
      <c r="K84" s="189"/>
      <c r="L84" s="189"/>
      <c r="M84" s="189"/>
      <c r="N84" s="189"/>
      <c r="O84" s="189"/>
      <c r="P84" s="200"/>
      <c r="Q84" s="189" t="s">
        <v>199</v>
      </c>
    </row>
    <row r="85" spans="1:17" s="203" customFormat="1" ht="28">
      <c r="A85" s="201" t="s">
        <v>1176</v>
      </c>
      <c r="B85" s="201" t="s">
        <v>1177</v>
      </c>
      <c r="C85" s="201" t="s">
        <v>683</v>
      </c>
      <c r="D85" s="201" t="s">
        <v>1027</v>
      </c>
      <c r="E85" s="201" t="s">
        <v>1178</v>
      </c>
      <c r="F85" s="201" t="s">
        <v>16</v>
      </c>
      <c r="G85" s="202" t="s">
        <v>1179</v>
      </c>
      <c r="H85" s="201"/>
      <c r="I85" s="201"/>
      <c r="J85" s="201"/>
      <c r="K85" s="201"/>
      <c r="L85" s="201"/>
      <c r="M85" s="201"/>
      <c r="N85" s="201"/>
      <c r="O85" s="201"/>
      <c r="P85" s="196" t="s">
        <v>1180</v>
      </c>
      <c r="Q85" s="201"/>
    </row>
    <row r="86" spans="1:17" s="203" customFormat="1" ht="28">
      <c r="A86" s="201" t="s">
        <v>1176</v>
      </c>
      <c r="B86" s="201" t="s">
        <v>1181</v>
      </c>
      <c r="C86" s="201" t="s">
        <v>683</v>
      </c>
      <c r="D86" s="201" t="s">
        <v>1027</v>
      </c>
      <c r="E86" s="201" t="s">
        <v>1178</v>
      </c>
      <c r="F86" s="201" t="s">
        <v>16</v>
      </c>
      <c r="G86" s="202" t="s">
        <v>1182</v>
      </c>
      <c r="H86" s="201"/>
      <c r="I86" s="201"/>
      <c r="J86" s="201"/>
      <c r="K86" s="201"/>
      <c r="L86" s="201"/>
      <c r="M86" s="201"/>
      <c r="N86" s="201"/>
      <c r="O86" s="201"/>
      <c r="P86" s="196" t="s">
        <v>1180</v>
      </c>
      <c r="Q86" s="201"/>
    </row>
    <row r="87" spans="1:17" s="203" customFormat="1" ht="28">
      <c r="A87" s="201" t="s">
        <v>1176</v>
      </c>
      <c r="B87" s="201" t="s">
        <v>1183</v>
      </c>
      <c r="C87" s="201" t="s">
        <v>683</v>
      </c>
      <c r="D87" s="201" t="s">
        <v>1027</v>
      </c>
      <c r="E87" s="201" t="s">
        <v>1178</v>
      </c>
      <c r="F87" s="201" t="s">
        <v>16</v>
      </c>
      <c r="G87" s="202" t="s">
        <v>1184</v>
      </c>
      <c r="H87" s="201"/>
      <c r="I87" s="201"/>
      <c r="J87" s="201"/>
      <c r="K87" s="201"/>
      <c r="L87" s="201"/>
      <c r="M87" s="201"/>
      <c r="N87" s="201"/>
      <c r="O87" s="201"/>
      <c r="P87" s="196" t="s">
        <v>1180</v>
      </c>
      <c r="Q87" s="201"/>
    </row>
    <row r="88" spans="1:17" s="203" customFormat="1" ht="28">
      <c r="A88" s="201" t="s">
        <v>1176</v>
      </c>
      <c r="B88" s="201" t="s">
        <v>1185</v>
      </c>
      <c r="C88" s="201" t="s">
        <v>683</v>
      </c>
      <c r="D88" s="201" t="s">
        <v>1027</v>
      </c>
      <c r="E88" s="201" t="s">
        <v>1178</v>
      </c>
      <c r="F88" s="201" t="s">
        <v>16</v>
      </c>
      <c r="G88" s="202" t="s">
        <v>1186</v>
      </c>
      <c r="H88" s="201"/>
      <c r="I88" s="201"/>
      <c r="J88" s="201"/>
      <c r="K88" s="201"/>
      <c r="L88" s="201"/>
      <c r="M88" s="201"/>
      <c r="N88" s="201"/>
      <c r="O88" s="201"/>
      <c r="P88" s="196" t="s">
        <v>1180</v>
      </c>
      <c r="Q88" s="201"/>
    </row>
    <row r="89" spans="1:17" s="203" customFormat="1" ht="28">
      <c r="A89" s="201" t="s">
        <v>1176</v>
      </c>
      <c r="B89" s="201" t="s">
        <v>1187</v>
      </c>
      <c r="C89" s="201" t="s">
        <v>683</v>
      </c>
      <c r="D89" s="201" t="s">
        <v>1027</v>
      </c>
      <c r="E89" s="201" t="s">
        <v>1178</v>
      </c>
      <c r="F89" s="201" t="s">
        <v>16</v>
      </c>
      <c r="G89" s="202" t="s">
        <v>1188</v>
      </c>
      <c r="H89" s="201"/>
      <c r="I89" s="201"/>
      <c r="J89" s="201"/>
      <c r="K89" s="201"/>
      <c r="L89" s="201"/>
      <c r="M89" s="201"/>
      <c r="N89" s="201"/>
      <c r="O89" s="201"/>
      <c r="P89" s="196" t="s">
        <v>1180</v>
      </c>
      <c r="Q89" s="201"/>
    </row>
    <row r="90" spans="1:17" s="191" customFormat="1" ht="112">
      <c r="A90" s="189"/>
      <c r="B90" s="189"/>
      <c r="C90" s="189"/>
      <c r="D90" s="189"/>
      <c r="E90" s="190" t="s">
        <v>107</v>
      </c>
      <c r="F90" s="189" t="s">
        <v>1189</v>
      </c>
      <c r="G90" s="189" t="s">
        <v>1190</v>
      </c>
      <c r="H90" s="189"/>
      <c r="I90" s="189" t="s">
        <v>14</v>
      </c>
      <c r="J90" s="189"/>
      <c r="K90" s="189"/>
      <c r="L90" s="189"/>
      <c r="M90" s="189"/>
      <c r="N90" s="189"/>
      <c r="O90" s="189"/>
      <c r="P90" s="189" t="s">
        <v>1191</v>
      </c>
      <c r="Q90" s="189" t="s">
        <v>53</v>
      </c>
    </row>
    <row r="91" spans="1:17" s="203" customFormat="1" ht="28">
      <c r="A91" s="201" t="s">
        <v>1176</v>
      </c>
      <c r="B91" s="201" t="s">
        <v>1192</v>
      </c>
      <c r="C91" s="201" t="s">
        <v>683</v>
      </c>
      <c r="D91" s="201" t="s">
        <v>1055</v>
      </c>
      <c r="E91" s="201" t="s">
        <v>1178</v>
      </c>
      <c r="F91" s="201" t="s">
        <v>16</v>
      </c>
      <c r="G91" s="202" t="s">
        <v>1193</v>
      </c>
      <c r="H91" s="201"/>
      <c r="I91" s="201"/>
      <c r="J91" s="201"/>
      <c r="K91" s="201"/>
      <c r="L91" s="201"/>
      <c r="M91" s="201"/>
      <c r="N91" s="201"/>
      <c r="O91" s="201"/>
      <c r="P91" s="196" t="s">
        <v>1180</v>
      </c>
      <c r="Q91" s="201"/>
    </row>
    <row r="92" spans="1:17" s="203" customFormat="1" ht="28">
      <c r="A92" s="201" t="s">
        <v>1176</v>
      </c>
      <c r="B92" s="201" t="s">
        <v>1194</v>
      </c>
      <c r="C92" s="201" t="s">
        <v>683</v>
      </c>
      <c r="D92" s="201" t="s">
        <v>1055</v>
      </c>
      <c r="E92" s="201" t="s">
        <v>1178</v>
      </c>
      <c r="F92" s="201" t="s">
        <v>16</v>
      </c>
      <c r="G92" s="202" t="s">
        <v>1195</v>
      </c>
      <c r="H92" s="201"/>
      <c r="I92" s="201"/>
      <c r="J92" s="201"/>
      <c r="K92" s="201"/>
      <c r="L92" s="201"/>
      <c r="M92" s="201"/>
      <c r="N92" s="201"/>
      <c r="O92" s="201"/>
      <c r="P92" s="196" t="s">
        <v>1180</v>
      </c>
      <c r="Q92" s="201"/>
    </row>
    <row r="93" spans="1:17" s="203" customFormat="1" ht="28">
      <c r="A93" s="201" t="s">
        <v>1196</v>
      </c>
      <c r="B93" s="201" t="s">
        <v>1120</v>
      </c>
      <c r="C93" s="201" t="s">
        <v>683</v>
      </c>
      <c r="D93" s="201" t="s">
        <v>1055</v>
      </c>
      <c r="E93" s="201" t="s">
        <v>1121</v>
      </c>
      <c r="F93" s="201" t="s">
        <v>185</v>
      </c>
      <c r="G93" s="202" t="s">
        <v>1197</v>
      </c>
      <c r="H93" s="201"/>
      <c r="I93" s="201"/>
      <c r="J93" s="201"/>
      <c r="K93" s="201"/>
      <c r="L93" s="201"/>
      <c r="M93" s="201"/>
      <c r="N93" s="201"/>
      <c r="O93" s="201"/>
      <c r="P93" s="196"/>
      <c r="Q93" s="201"/>
    </row>
    <row r="94" spans="1:17" s="203" customFormat="1" ht="28">
      <c r="A94" s="201" t="s">
        <v>1198</v>
      </c>
      <c r="B94" s="201" t="s">
        <v>1120</v>
      </c>
      <c r="C94" s="201" t="s">
        <v>683</v>
      </c>
      <c r="D94" s="201" t="s">
        <v>1055</v>
      </c>
      <c r="E94" s="201" t="s">
        <v>1121</v>
      </c>
      <c r="F94" s="201" t="s">
        <v>185</v>
      </c>
      <c r="G94" s="202" t="s">
        <v>1199</v>
      </c>
      <c r="H94" s="201"/>
      <c r="I94" s="201"/>
      <c r="J94" s="201"/>
      <c r="K94" s="201"/>
      <c r="L94" s="201"/>
      <c r="M94" s="201"/>
      <c r="N94" s="201"/>
      <c r="O94" s="201"/>
      <c r="P94" s="196"/>
      <c r="Q94" s="201"/>
    </row>
    <row r="95" spans="1:17" s="203" customFormat="1" ht="28">
      <c r="A95" s="201" t="s">
        <v>978</v>
      </c>
      <c r="B95" s="201" t="s">
        <v>1054</v>
      </c>
      <c r="C95" s="201" t="s">
        <v>683</v>
      </c>
      <c r="D95" s="201" t="s">
        <v>1055</v>
      </c>
      <c r="E95" s="201" t="s">
        <v>1056</v>
      </c>
      <c r="F95" s="201" t="s">
        <v>185</v>
      </c>
      <c r="G95" s="202" t="s">
        <v>1041</v>
      </c>
      <c r="H95" s="201"/>
      <c r="I95" s="201"/>
      <c r="J95" s="201"/>
      <c r="K95" s="201"/>
      <c r="L95" s="201"/>
      <c r="M95" s="201"/>
      <c r="N95" s="201"/>
      <c r="O95" s="201"/>
      <c r="P95" s="196"/>
      <c r="Q95" s="201"/>
    </row>
    <row r="96" spans="1:17" s="203" customFormat="1" ht="28">
      <c r="A96" s="201" t="s">
        <v>1200</v>
      </c>
      <c r="B96" s="201" t="s">
        <v>1054</v>
      </c>
      <c r="C96" s="201" t="s">
        <v>683</v>
      </c>
      <c r="D96" s="201" t="s">
        <v>1055</v>
      </c>
      <c r="E96" s="201" t="s">
        <v>1056</v>
      </c>
      <c r="F96" s="201" t="s">
        <v>185</v>
      </c>
      <c r="G96" s="202" t="s">
        <v>1041</v>
      </c>
      <c r="H96" s="201"/>
      <c r="I96" s="201"/>
      <c r="J96" s="201"/>
      <c r="K96" s="201"/>
      <c r="L96" s="201"/>
      <c r="M96" s="201"/>
      <c r="N96" s="201"/>
      <c r="O96" s="201"/>
      <c r="P96" s="196"/>
      <c r="Q96" s="201"/>
    </row>
    <row r="97" spans="1:17" s="203" customFormat="1" ht="28">
      <c r="A97" s="201" t="s">
        <v>1201</v>
      </c>
      <c r="B97" s="201" t="s">
        <v>1054</v>
      </c>
      <c r="C97" s="201" t="s">
        <v>683</v>
      </c>
      <c r="D97" s="201" t="s">
        <v>1055</v>
      </c>
      <c r="E97" s="201" t="s">
        <v>1056</v>
      </c>
      <c r="F97" s="201" t="s">
        <v>185</v>
      </c>
      <c r="G97" s="202" t="s">
        <v>1041</v>
      </c>
      <c r="H97" s="201"/>
      <c r="I97" s="201"/>
      <c r="J97" s="201"/>
      <c r="K97" s="201"/>
      <c r="L97" s="201"/>
      <c r="M97" s="201"/>
      <c r="N97" s="201"/>
      <c r="O97" s="201"/>
      <c r="P97" s="196"/>
      <c r="Q97" s="201"/>
    </row>
    <row r="98" spans="1:17" s="203" customFormat="1" ht="28">
      <c r="A98" s="201" t="s">
        <v>1202</v>
      </c>
      <c r="B98" s="201" t="s">
        <v>1054</v>
      </c>
      <c r="C98" s="201" t="s">
        <v>683</v>
      </c>
      <c r="D98" s="201" t="s">
        <v>1055</v>
      </c>
      <c r="E98" s="201" t="s">
        <v>1056</v>
      </c>
      <c r="F98" s="201" t="s">
        <v>185</v>
      </c>
      <c r="G98" s="202" t="s">
        <v>1041</v>
      </c>
      <c r="H98" s="201"/>
      <c r="I98" s="201"/>
      <c r="J98" s="201"/>
      <c r="K98" s="201"/>
      <c r="L98" s="201"/>
      <c r="M98" s="201"/>
      <c r="N98" s="201"/>
      <c r="O98" s="201"/>
      <c r="P98" s="196"/>
      <c r="Q98" s="201"/>
    </row>
    <row r="99" spans="1:17" s="191" customFormat="1" ht="28">
      <c r="A99" s="189"/>
      <c r="B99" s="189"/>
      <c r="C99" s="189"/>
      <c r="D99" s="189"/>
      <c r="E99" s="190" t="s">
        <v>107</v>
      </c>
      <c r="F99" s="189" t="s">
        <v>1069</v>
      </c>
      <c r="G99" s="189"/>
      <c r="H99" s="189"/>
      <c r="I99" s="189"/>
      <c r="J99" s="189"/>
      <c r="K99" s="189"/>
      <c r="L99" s="189"/>
      <c r="M99" s="189"/>
      <c r="N99" s="189"/>
      <c r="O99" s="189"/>
      <c r="P99" s="189"/>
      <c r="Q99" s="189" t="s">
        <v>199</v>
      </c>
    </row>
    <row r="100" spans="1:17" s="203" customFormat="1" ht="28">
      <c r="A100" s="201" t="s">
        <v>1203</v>
      </c>
      <c r="B100" s="201" t="s">
        <v>1038</v>
      </c>
      <c r="C100" s="201" t="s">
        <v>683</v>
      </c>
      <c r="D100" s="201" t="s">
        <v>1039</v>
      </c>
      <c r="E100" s="201" t="s">
        <v>1040</v>
      </c>
      <c r="F100" s="201" t="s">
        <v>185</v>
      </c>
      <c r="G100" s="202" t="s">
        <v>1041</v>
      </c>
      <c r="H100" s="201"/>
      <c r="I100" s="201"/>
      <c r="J100" s="201"/>
      <c r="K100" s="201"/>
      <c r="L100" s="201"/>
      <c r="M100" s="201"/>
      <c r="N100" s="201"/>
      <c r="O100" s="201"/>
      <c r="P100" s="196" t="s">
        <v>1030</v>
      </c>
      <c r="Q100" s="201"/>
    </row>
    <row r="101" spans="1:17" ht="28">
      <c r="A101" s="185" t="s">
        <v>1204</v>
      </c>
      <c r="B101" s="185" t="s">
        <v>1042</v>
      </c>
      <c r="C101" s="185" t="s">
        <v>683</v>
      </c>
      <c r="D101" s="185" t="s">
        <v>1039</v>
      </c>
      <c r="E101" s="185" t="s">
        <v>1043</v>
      </c>
      <c r="F101" s="185" t="s">
        <v>185</v>
      </c>
      <c r="G101" s="185" t="s">
        <v>1205</v>
      </c>
      <c r="H101" s="185"/>
      <c r="I101" s="185"/>
      <c r="J101" s="185"/>
      <c r="K101" s="185"/>
      <c r="L101" s="185"/>
      <c r="M101" s="185"/>
      <c r="N101" s="185"/>
      <c r="O101" s="185"/>
      <c r="P101" s="185" t="s">
        <v>1206</v>
      </c>
      <c r="Q101" s="185"/>
    </row>
    <row r="102" spans="1:17" s="191" customFormat="1" ht="126">
      <c r="A102" s="189"/>
      <c r="B102" s="189"/>
      <c r="C102" s="189"/>
      <c r="D102" s="189"/>
      <c r="E102" s="190" t="s">
        <v>107</v>
      </c>
      <c r="F102" s="189" t="s">
        <v>1046</v>
      </c>
      <c r="G102" s="189" t="s">
        <v>1207</v>
      </c>
      <c r="H102" s="189" t="s">
        <v>14</v>
      </c>
      <c r="I102" s="189"/>
      <c r="J102" s="189"/>
      <c r="K102" s="189"/>
      <c r="L102" s="189"/>
      <c r="M102" s="189"/>
      <c r="N102" s="189"/>
      <c r="O102" s="189"/>
      <c r="P102" s="189" t="s">
        <v>1208</v>
      </c>
      <c r="Q102" s="189" t="s">
        <v>53</v>
      </c>
    </row>
    <row r="103" spans="1:17" ht="28">
      <c r="A103" s="185" t="s">
        <v>1209</v>
      </c>
      <c r="B103" s="185" t="s">
        <v>1026</v>
      </c>
      <c r="C103" s="185" t="s">
        <v>1210</v>
      </c>
      <c r="D103" s="185" t="s">
        <v>1027</v>
      </c>
      <c r="E103" s="185" t="s">
        <v>1028</v>
      </c>
      <c r="F103" s="185" t="s">
        <v>185</v>
      </c>
      <c r="G103" s="186" t="s">
        <v>1211</v>
      </c>
      <c r="H103" s="185"/>
      <c r="I103" s="185"/>
      <c r="J103" s="185"/>
      <c r="K103" s="185"/>
      <c r="L103" s="185"/>
      <c r="M103" s="185"/>
      <c r="N103" s="185"/>
      <c r="O103" s="185"/>
      <c r="P103" s="185" t="s">
        <v>1212</v>
      </c>
      <c r="Q103" s="185"/>
    </row>
    <row r="104" spans="1:17" ht="28">
      <c r="A104" s="185" t="s">
        <v>1209</v>
      </c>
      <c r="B104" s="187" t="s">
        <v>1031</v>
      </c>
      <c r="C104" s="185" t="s">
        <v>1210</v>
      </c>
      <c r="D104" s="185" t="s">
        <v>1027</v>
      </c>
      <c r="E104" s="185" t="s">
        <v>1028</v>
      </c>
      <c r="F104" s="185" t="s">
        <v>185</v>
      </c>
      <c r="G104" s="186" t="s">
        <v>1213</v>
      </c>
      <c r="H104" s="185"/>
      <c r="I104" s="185"/>
      <c r="J104" s="185"/>
      <c r="K104" s="185"/>
      <c r="L104" s="185"/>
      <c r="M104" s="185"/>
      <c r="N104" s="185"/>
      <c r="O104" s="185"/>
      <c r="P104" s="185" t="s">
        <v>1212</v>
      </c>
      <c r="Q104" s="185"/>
    </row>
    <row r="105" spans="1:17" ht="28">
      <c r="A105" s="185" t="s">
        <v>1209</v>
      </c>
      <c r="B105" s="185" t="s">
        <v>1032</v>
      </c>
      <c r="C105" s="185" t="s">
        <v>1210</v>
      </c>
      <c r="D105" s="185" t="s">
        <v>1027</v>
      </c>
      <c r="E105" s="185" t="s">
        <v>1028</v>
      </c>
      <c r="F105" s="185" t="s">
        <v>185</v>
      </c>
      <c r="G105" s="186" t="s">
        <v>1214</v>
      </c>
      <c r="H105" s="185"/>
      <c r="I105" s="185"/>
      <c r="J105" s="185"/>
      <c r="K105" s="185"/>
      <c r="L105" s="185"/>
      <c r="M105" s="185"/>
      <c r="N105" s="185"/>
      <c r="O105" s="185"/>
      <c r="P105" s="185" t="s">
        <v>1212</v>
      </c>
      <c r="Q105" s="185"/>
    </row>
    <row r="106" spans="1:17" ht="28">
      <c r="A106" s="185" t="s">
        <v>1209</v>
      </c>
      <c r="B106" s="185" t="s">
        <v>1033</v>
      </c>
      <c r="C106" s="185" t="s">
        <v>1210</v>
      </c>
      <c r="D106" s="185" t="s">
        <v>1027</v>
      </c>
      <c r="E106" s="185" t="s">
        <v>1028</v>
      </c>
      <c r="F106" s="185" t="s">
        <v>185</v>
      </c>
      <c r="G106" s="186" t="s">
        <v>1215</v>
      </c>
      <c r="H106" s="185"/>
      <c r="I106" s="185"/>
      <c r="J106" s="185"/>
      <c r="K106" s="185"/>
      <c r="L106" s="185"/>
      <c r="M106" s="185"/>
      <c r="N106" s="185"/>
      <c r="O106" s="185"/>
      <c r="P106" s="185" t="s">
        <v>1212</v>
      </c>
      <c r="Q106" s="185"/>
    </row>
    <row r="107" spans="1:17" ht="28">
      <c r="A107" s="185" t="s">
        <v>1209</v>
      </c>
      <c r="B107" s="185" t="s">
        <v>1034</v>
      </c>
      <c r="C107" s="185" t="s">
        <v>1210</v>
      </c>
      <c r="D107" s="185" t="s">
        <v>1027</v>
      </c>
      <c r="E107" s="185" t="s">
        <v>1028</v>
      </c>
      <c r="F107" s="185" t="s">
        <v>185</v>
      </c>
      <c r="G107" s="186" t="s">
        <v>1216</v>
      </c>
      <c r="H107" s="185"/>
      <c r="I107" s="185"/>
      <c r="J107" s="185"/>
      <c r="K107" s="185"/>
      <c r="L107" s="185"/>
      <c r="M107" s="185"/>
      <c r="N107" s="185"/>
      <c r="O107" s="185"/>
      <c r="P107" s="185" t="s">
        <v>1212</v>
      </c>
      <c r="Q107" s="185"/>
    </row>
    <row r="108" spans="1:17" ht="28">
      <c r="A108" s="185" t="s">
        <v>1209</v>
      </c>
      <c r="B108" s="185" t="s">
        <v>1035</v>
      </c>
      <c r="C108" s="185" t="s">
        <v>1210</v>
      </c>
      <c r="D108" s="185" t="s">
        <v>1027</v>
      </c>
      <c r="E108" s="185" t="s">
        <v>1028</v>
      </c>
      <c r="F108" s="185" t="s">
        <v>185</v>
      </c>
      <c r="G108" s="186" t="s">
        <v>1217</v>
      </c>
      <c r="H108" s="185"/>
      <c r="I108" s="185"/>
      <c r="J108" s="185"/>
      <c r="K108" s="185"/>
      <c r="L108" s="185"/>
      <c r="M108" s="185"/>
      <c r="N108" s="185"/>
      <c r="O108" s="185"/>
      <c r="P108" s="185" t="s">
        <v>1212</v>
      </c>
      <c r="Q108" s="185"/>
    </row>
    <row r="109" spans="1:17" s="191" customFormat="1" ht="42">
      <c r="A109" s="189"/>
      <c r="B109" s="189"/>
      <c r="C109" s="189"/>
      <c r="D109" s="189"/>
      <c r="E109" s="190" t="s">
        <v>107</v>
      </c>
      <c r="F109" s="189" t="s">
        <v>1036</v>
      </c>
      <c r="G109" s="199" t="s">
        <v>1218</v>
      </c>
      <c r="H109" s="189"/>
      <c r="I109" s="189"/>
      <c r="J109" s="189"/>
      <c r="K109" s="189"/>
      <c r="L109" s="189"/>
      <c r="M109" s="189"/>
      <c r="N109" s="189"/>
      <c r="O109" s="189"/>
      <c r="P109" s="189"/>
      <c r="Q109" s="189" t="s">
        <v>199</v>
      </c>
    </row>
    <row r="110" spans="1:17" ht="28">
      <c r="A110" s="195" t="s">
        <v>1209</v>
      </c>
      <c r="B110" s="185" t="s">
        <v>1058</v>
      </c>
      <c r="C110" s="185" t="s">
        <v>1210</v>
      </c>
      <c r="D110" s="185" t="s">
        <v>1059</v>
      </c>
      <c r="E110" s="185" t="s">
        <v>1028</v>
      </c>
      <c r="F110" s="185" t="s">
        <v>185</v>
      </c>
      <c r="G110" s="186" t="s">
        <v>1219</v>
      </c>
      <c r="H110" s="185"/>
      <c r="I110" s="185"/>
      <c r="J110" s="185"/>
      <c r="K110" s="185"/>
      <c r="L110" s="185"/>
      <c r="M110" s="185"/>
      <c r="N110" s="185"/>
      <c r="O110" s="185"/>
      <c r="P110" s="195" t="s">
        <v>1220</v>
      </c>
      <c r="Q110" s="185"/>
    </row>
    <row r="111" spans="1:17" ht="28">
      <c r="A111" s="195" t="s">
        <v>1209</v>
      </c>
      <c r="B111" s="185" t="s">
        <v>1060</v>
      </c>
      <c r="C111" s="185" t="s">
        <v>1210</v>
      </c>
      <c r="D111" s="185" t="s">
        <v>1059</v>
      </c>
      <c r="E111" s="185" t="s">
        <v>1028</v>
      </c>
      <c r="F111" s="185" t="s">
        <v>185</v>
      </c>
      <c r="G111" s="186" t="s">
        <v>1221</v>
      </c>
      <c r="H111" s="185"/>
      <c r="I111" s="185"/>
      <c r="J111" s="185"/>
      <c r="K111" s="185"/>
      <c r="L111" s="185"/>
      <c r="M111" s="185"/>
      <c r="N111" s="185"/>
      <c r="O111" s="185"/>
      <c r="P111" s="195" t="s">
        <v>1212</v>
      </c>
      <c r="Q111" s="185"/>
    </row>
    <row r="112" spans="1:17" s="191" customFormat="1" ht="42">
      <c r="A112" s="200"/>
      <c r="B112" s="189"/>
      <c r="C112" s="189"/>
      <c r="D112" s="189"/>
      <c r="E112" s="190" t="s">
        <v>107</v>
      </c>
      <c r="F112" s="189" t="s">
        <v>1036</v>
      </c>
      <c r="G112" s="199" t="s">
        <v>1222</v>
      </c>
      <c r="H112" s="189"/>
      <c r="I112" s="189"/>
      <c r="J112" s="189"/>
      <c r="K112" s="189"/>
      <c r="L112" s="189"/>
      <c r="M112" s="189"/>
      <c r="N112" s="189"/>
      <c r="O112" s="189"/>
      <c r="P112" s="200"/>
      <c r="Q112" s="189" t="s">
        <v>199</v>
      </c>
    </row>
    <row r="113" spans="1:17" ht="42">
      <c r="A113" s="185" t="s">
        <v>1209</v>
      </c>
      <c r="B113" s="185" t="s">
        <v>1223</v>
      </c>
      <c r="C113" s="185" t="s">
        <v>1210</v>
      </c>
      <c r="D113" s="185" t="s">
        <v>1055</v>
      </c>
      <c r="E113" s="185" t="s">
        <v>1224</v>
      </c>
      <c r="F113" s="185" t="s">
        <v>185</v>
      </c>
      <c r="G113" s="186" t="s">
        <v>1225</v>
      </c>
      <c r="H113" s="185"/>
      <c r="I113" s="185"/>
      <c r="J113" s="185"/>
      <c r="K113" s="185"/>
      <c r="L113" s="185"/>
      <c r="M113" s="185"/>
      <c r="N113" s="185"/>
      <c r="O113" s="185"/>
      <c r="P113" s="195" t="s">
        <v>1226</v>
      </c>
      <c r="Q113" s="185"/>
    </row>
    <row r="114" spans="1:17" ht="28">
      <c r="A114" s="185" t="s">
        <v>1209</v>
      </c>
      <c r="B114" s="185" t="s">
        <v>1227</v>
      </c>
      <c r="C114" s="185" t="s">
        <v>1210</v>
      </c>
      <c r="D114" s="185" t="s">
        <v>1055</v>
      </c>
      <c r="E114" s="185" t="s">
        <v>1224</v>
      </c>
      <c r="F114" s="185" t="s">
        <v>185</v>
      </c>
      <c r="G114" s="186" t="s">
        <v>1228</v>
      </c>
      <c r="H114" s="185"/>
      <c r="I114" s="185"/>
      <c r="J114" s="185"/>
      <c r="K114" s="185"/>
      <c r="L114" s="185"/>
      <c r="M114" s="185"/>
      <c r="N114" s="185"/>
      <c r="O114" s="185"/>
      <c r="P114" s="195" t="s">
        <v>1229</v>
      </c>
      <c r="Q114" s="185"/>
    </row>
    <row r="115" spans="1:17" ht="28">
      <c r="A115" s="185" t="s">
        <v>1209</v>
      </c>
      <c r="B115" s="185" t="s">
        <v>1230</v>
      </c>
      <c r="C115" s="185" t="s">
        <v>1210</v>
      </c>
      <c r="D115" s="185" t="s">
        <v>1055</v>
      </c>
      <c r="E115" s="185" t="s">
        <v>1224</v>
      </c>
      <c r="F115" s="185" t="s">
        <v>185</v>
      </c>
      <c r="G115" s="186" t="s">
        <v>1231</v>
      </c>
      <c r="H115" s="185"/>
      <c r="I115" s="185"/>
      <c r="J115" s="185"/>
      <c r="K115" s="185"/>
      <c r="L115" s="185"/>
      <c r="M115" s="185"/>
      <c r="N115" s="185"/>
      <c r="O115" s="185"/>
      <c r="P115" s="195" t="s">
        <v>1229</v>
      </c>
      <c r="Q115" s="185"/>
    </row>
    <row r="116" spans="1:17" ht="28">
      <c r="A116" s="185" t="s">
        <v>1209</v>
      </c>
      <c r="B116" s="185" t="s">
        <v>1232</v>
      </c>
      <c r="C116" s="185" t="s">
        <v>1210</v>
      </c>
      <c r="D116" s="185" t="s">
        <v>1055</v>
      </c>
      <c r="E116" s="185" t="s">
        <v>1224</v>
      </c>
      <c r="F116" s="185" t="s">
        <v>185</v>
      </c>
      <c r="G116" s="186" t="s">
        <v>1233</v>
      </c>
      <c r="H116" s="185"/>
      <c r="I116" s="185"/>
      <c r="J116" s="185"/>
      <c r="K116" s="185"/>
      <c r="L116" s="185"/>
      <c r="M116" s="185"/>
      <c r="N116" s="185"/>
      <c r="O116" s="185"/>
      <c r="P116" s="195" t="s">
        <v>1229</v>
      </c>
      <c r="Q116" s="185"/>
    </row>
    <row r="117" spans="1:17" ht="28">
      <c r="A117" s="185" t="s">
        <v>1209</v>
      </c>
      <c r="B117" s="185" t="s">
        <v>1234</v>
      </c>
      <c r="C117" s="185" t="s">
        <v>1210</v>
      </c>
      <c r="D117" s="185" t="s">
        <v>1055</v>
      </c>
      <c r="E117" s="185" t="s">
        <v>1224</v>
      </c>
      <c r="F117" s="185" t="s">
        <v>185</v>
      </c>
      <c r="G117" s="186" t="s">
        <v>1235</v>
      </c>
      <c r="H117" s="185"/>
      <c r="I117" s="185"/>
      <c r="J117" s="185"/>
      <c r="K117" s="185"/>
      <c r="L117" s="185"/>
      <c r="M117" s="185"/>
      <c r="N117" s="185"/>
      <c r="O117" s="185"/>
      <c r="P117" s="195" t="s">
        <v>1229</v>
      </c>
      <c r="Q117" s="185"/>
    </row>
    <row r="118" spans="1:17" ht="28">
      <c r="A118" s="185" t="s">
        <v>1209</v>
      </c>
      <c r="B118" s="185" t="s">
        <v>1236</v>
      </c>
      <c r="C118" s="185" t="s">
        <v>1210</v>
      </c>
      <c r="D118" s="185" t="s">
        <v>1055</v>
      </c>
      <c r="E118" s="185" t="s">
        <v>1224</v>
      </c>
      <c r="F118" s="185" t="s">
        <v>185</v>
      </c>
      <c r="G118" s="186" t="s">
        <v>1237</v>
      </c>
      <c r="H118" s="185"/>
      <c r="I118" s="185"/>
      <c r="J118" s="185"/>
      <c r="K118" s="185"/>
      <c r="L118" s="185"/>
      <c r="M118" s="185"/>
      <c r="N118" s="185"/>
      <c r="O118" s="185"/>
      <c r="P118" s="195" t="s">
        <v>1229</v>
      </c>
      <c r="Q118" s="185"/>
    </row>
    <row r="119" spans="1:17" ht="28">
      <c r="A119" s="185" t="s">
        <v>1209</v>
      </c>
      <c r="B119" s="185" t="s">
        <v>1238</v>
      </c>
      <c r="C119" s="185" t="s">
        <v>1210</v>
      </c>
      <c r="D119" s="185" t="s">
        <v>1055</v>
      </c>
      <c r="E119" s="185" t="s">
        <v>1224</v>
      </c>
      <c r="F119" s="185" t="s">
        <v>185</v>
      </c>
      <c r="G119" s="186" t="s">
        <v>1239</v>
      </c>
      <c r="H119" s="185"/>
      <c r="I119" s="185"/>
      <c r="J119" s="185"/>
      <c r="K119" s="185"/>
      <c r="L119" s="185"/>
      <c r="M119" s="185"/>
      <c r="N119" s="185"/>
      <c r="O119" s="185"/>
      <c r="P119" s="195" t="s">
        <v>1229</v>
      </c>
      <c r="Q119" s="185"/>
    </row>
    <row r="120" spans="1:17" ht="28">
      <c r="A120" s="185" t="s">
        <v>1209</v>
      </c>
      <c r="B120" s="185" t="s">
        <v>1240</v>
      </c>
      <c r="C120" s="185" t="s">
        <v>1210</v>
      </c>
      <c r="D120" s="185" t="s">
        <v>1055</v>
      </c>
      <c r="E120" s="185" t="s">
        <v>1224</v>
      </c>
      <c r="F120" s="185" t="s">
        <v>185</v>
      </c>
      <c r="G120" s="186" t="s">
        <v>1241</v>
      </c>
      <c r="H120" s="185"/>
      <c r="I120" s="185"/>
      <c r="J120" s="185"/>
      <c r="K120" s="185"/>
      <c r="L120" s="185"/>
      <c r="M120" s="185"/>
      <c r="N120" s="185"/>
      <c r="O120" s="185"/>
      <c r="P120" s="195" t="s">
        <v>1229</v>
      </c>
      <c r="Q120" s="185"/>
    </row>
    <row r="121" spans="1:17" s="194" customFormat="1" ht="28">
      <c r="A121" s="192" t="s">
        <v>1242</v>
      </c>
      <c r="B121" s="192" t="s">
        <v>1120</v>
      </c>
      <c r="C121" s="192" t="s">
        <v>1210</v>
      </c>
      <c r="D121" s="192" t="s">
        <v>1055</v>
      </c>
      <c r="E121" s="192" t="s">
        <v>1121</v>
      </c>
      <c r="F121" s="192" t="s">
        <v>185</v>
      </c>
      <c r="G121" s="193" t="s">
        <v>1041</v>
      </c>
      <c r="H121" s="192"/>
      <c r="I121" s="192"/>
      <c r="J121" s="192"/>
      <c r="K121" s="192"/>
      <c r="L121" s="192"/>
      <c r="M121" s="192"/>
      <c r="N121" s="192"/>
      <c r="O121" s="192"/>
      <c r="P121" s="192" t="s">
        <v>1030</v>
      </c>
      <c r="Q121" s="192"/>
    </row>
    <row r="122" spans="1:17" s="191" customFormat="1" ht="42">
      <c r="A122" s="189"/>
      <c r="B122" s="189"/>
      <c r="C122" s="189"/>
      <c r="D122" s="189"/>
      <c r="E122" s="190" t="s">
        <v>107</v>
      </c>
      <c r="F122" s="189" t="s">
        <v>1046</v>
      </c>
      <c r="G122" s="199" t="s">
        <v>1243</v>
      </c>
      <c r="H122" s="189" t="s">
        <v>14</v>
      </c>
      <c r="I122" s="189"/>
      <c r="J122" s="189"/>
      <c r="K122" s="189"/>
      <c r="L122" s="189"/>
      <c r="M122" s="189"/>
      <c r="N122" s="189"/>
      <c r="O122" s="189"/>
      <c r="P122" s="200" t="s">
        <v>1244</v>
      </c>
      <c r="Q122" s="189" t="s">
        <v>53</v>
      </c>
    </row>
    <row r="123" spans="1:17" ht="28">
      <c r="A123" s="185" t="s">
        <v>1209</v>
      </c>
      <c r="B123" s="185" t="s">
        <v>1245</v>
      </c>
      <c r="C123" s="185" t="s">
        <v>1210</v>
      </c>
      <c r="D123" s="185" t="s">
        <v>1050</v>
      </c>
      <c r="E123" s="185" t="s">
        <v>1246</v>
      </c>
      <c r="F123" s="185" t="s">
        <v>185</v>
      </c>
      <c r="G123" s="186" t="s">
        <v>1247</v>
      </c>
      <c r="H123" s="185"/>
      <c r="I123" s="185"/>
      <c r="J123" s="185"/>
      <c r="K123" s="185"/>
      <c r="L123" s="185"/>
      <c r="M123" s="185"/>
      <c r="N123" s="185"/>
      <c r="O123" s="185"/>
      <c r="P123" s="195" t="s">
        <v>1229</v>
      </c>
      <c r="Q123" s="185"/>
    </row>
    <row r="124" spans="1:17" ht="28">
      <c r="A124" s="185" t="s">
        <v>1209</v>
      </c>
      <c r="B124" s="185" t="s">
        <v>1248</v>
      </c>
      <c r="C124" s="185" t="s">
        <v>1210</v>
      </c>
      <c r="D124" s="185" t="s">
        <v>1050</v>
      </c>
      <c r="E124" s="185" t="s">
        <v>1246</v>
      </c>
      <c r="F124" s="185" t="s">
        <v>185</v>
      </c>
      <c r="G124" s="186" t="s">
        <v>1249</v>
      </c>
      <c r="H124" s="185"/>
      <c r="I124" s="185"/>
      <c r="J124" s="185"/>
      <c r="K124" s="185"/>
      <c r="L124" s="185"/>
      <c r="M124" s="185"/>
      <c r="N124" s="185"/>
      <c r="O124" s="185"/>
      <c r="P124" s="195" t="s">
        <v>1229</v>
      </c>
      <c r="Q124" s="185"/>
    </row>
    <row r="125" spans="1:17" ht="28">
      <c r="A125" s="185" t="s">
        <v>1209</v>
      </c>
      <c r="B125" s="185" t="s">
        <v>1250</v>
      </c>
      <c r="C125" s="185" t="s">
        <v>1210</v>
      </c>
      <c r="D125" s="185" t="s">
        <v>1050</v>
      </c>
      <c r="E125" s="185" t="s">
        <v>1246</v>
      </c>
      <c r="F125" s="185" t="s">
        <v>185</v>
      </c>
      <c r="G125" s="186" t="s">
        <v>1251</v>
      </c>
      <c r="H125" s="185"/>
      <c r="I125" s="185"/>
      <c r="J125" s="185"/>
      <c r="K125" s="185"/>
      <c r="L125" s="185"/>
      <c r="M125" s="185"/>
      <c r="N125" s="185"/>
      <c r="O125" s="185"/>
      <c r="P125" s="195" t="s">
        <v>1229</v>
      </c>
      <c r="Q125" s="185"/>
    </row>
    <row r="126" spans="1:17" ht="28">
      <c r="A126" s="185" t="s">
        <v>1209</v>
      </c>
      <c r="B126" s="185" t="s">
        <v>1252</v>
      </c>
      <c r="C126" s="185" t="s">
        <v>1210</v>
      </c>
      <c r="D126" s="185" t="s">
        <v>1050</v>
      </c>
      <c r="E126" s="185" t="s">
        <v>1246</v>
      </c>
      <c r="F126" s="185" t="s">
        <v>185</v>
      </c>
      <c r="G126" s="186" t="s">
        <v>1253</v>
      </c>
      <c r="H126" s="185"/>
      <c r="I126" s="185"/>
      <c r="J126" s="185"/>
      <c r="K126" s="185"/>
      <c r="L126" s="185"/>
      <c r="M126" s="185"/>
      <c r="N126" s="185"/>
      <c r="O126" s="185"/>
      <c r="P126" s="195" t="s">
        <v>1229</v>
      </c>
      <c r="Q126" s="185"/>
    </row>
    <row r="127" spans="1:17" s="194" customFormat="1" ht="28">
      <c r="A127" s="192" t="s">
        <v>1209</v>
      </c>
      <c r="B127" s="206" t="s">
        <v>1254</v>
      </c>
      <c r="C127" s="192" t="s">
        <v>1210</v>
      </c>
      <c r="D127" s="192" t="s">
        <v>1050</v>
      </c>
      <c r="E127" s="192" t="s">
        <v>1051</v>
      </c>
      <c r="F127" s="192" t="s">
        <v>185</v>
      </c>
      <c r="G127" s="193" t="s">
        <v>1255</v>
      </c>
      <c r="H127" s="192"/>
      <c r="I127" s="192"/>
      <c r="J127" s="192"/>
      <c r="K127" s="192"/>
      <c r="L127" s="192"/>
      <c r="M127" s="192"/>
      <c r="N127" s="192"/>
      <c r="O127" s="192"/>
      <c r="P127" s="196" t="s">
        <v>1053</v>
      </c>
      <c r="Q127" s="192"/>
    </row>
    <row r="128" spans="1:17" s="191" customFormat="1" ht="70">
      <c r="A128" s="189"/>
      <c r="B128" s="189"/>
      <c r="C128" s="189"/>
      <c r="D128" s="189"/>
      <c r="E128" s="190" t="s">
        <v>107</v>
      </c>
      <c r="F128" s="189" t="s">
        <v>1046</v>
      </c>
      <c r="G128" s="199" t="s">
        <v>1256</v>
      </c>
      <c r="H128" s="189"/>
      <c r="I128" s="189" t="s">
        <v>14</v>
      </c>
      <c r="J128" s="189"/>
      <c r="K128" s="189"/>
      <c r="L128" s="189"/>
      <c r="M128" s="189"/>
      <c r="N128" s="189"/>
      <c r="O128" s="189"/>
      <c r="P128" s="200" t="s">
        <v>1257</v>
      </c>
      <c r="Q128" s="189" t="s">
        <v>53</v>
      </c>
    </row>
    <row r="129" spans="1:17" ht="28">
      <c r="A129" s="185" t="s">
        <v>1242</v>
      </c>
      <c r="B129" s="185" t="s">
        <v>1109</v>
      </c>
      <c r="C129" s="185" t="s">
        <v>1210</v>
      </c>
      <c r="D129" s="185" t="s">
        <v>1039</v>
      </c>
      <c r="E129" s="185" t="s">
        <v>1110</v>
      </c>
      <c r="F129" s="185" t="s">
        <v>185</v>
      </c>
      <c r="G129" s="186" t="s">
        <v>1029</v>
      </c>
      <c r="H129" s="185"/>
      <c r="I129" s="185"/>
      <c r="J129" s="185"/>
      <c r="K129" s="185"/>
      <c r="L129" s="185"/>
      <c r="M129" s="185"/>
      <c r="N129" s="185"/>
      <c r="O129" s="185"/>
      <c r="P129" s="185" t="s">
        <v>1030</v>
      </c>
      <c r="Q129" s="185"/>
    </row>
    <row r="130" spans="1:17" ht="28">
      <c r="A130" s="185" t="s">
        <v>1242</v>
      </c>
      <c r="B130" s="185" t="s">
        <v>1111</v>
      </c>
      <c r="C130" s="185" t="s">
        <v>1210</v>
      </c>
      <c r="D130" s="185" t="s">
        <v>1039</v>
      </c>
      <c r="E130" s="185" t="s">
        <v>1110</v>
      </c>
      <c r="F130" s="185" t="s">
        <v>185</v>
      </c>
      <c r="G130" s="186" t="s">
        <v>1029</v>
      </c>
      <c r="H130" s="185"/>
      <c r="I130" s="185"/>
      <c r="J130" s="185"/>
      <c r="K130" s="185"/>
      <c r="L130" s="185"/>
      <c r="M130" s="185"/>
      <c r="N130" s="185"/>
      <c r="O130" s="185"/>
      <c r="P130" s="185" t="s">
        <v>1030</v>
      </c>
      <c r="Q130" s="185"/>
    </row>
    <row r="131" spans="1:17" s="191" customFormat="1" ht="70">
      <c r="A131" s="189"/>
      <c r="B131" s="189"/>
      <c r="C131" s="189"/>
      <c r="D131" s="189"/>
      <c r="E131" s="190" t="s">
        <v>107</v>
      </c>
      <c r="F131" s="189" t="s">
        <v>1258</v>
      </c>
      <c r="G131" s="199" t="s">
        <v>1259</v>
      </c>
      <c r="H131" s="189"/>
      <c r="I131" s="189"/>
      <c r="J131" s="189"/>
      <c r="K131" s="189"/>
      <c r="L131" s="189"/>
      <c r="M131" s="189"/>
      <c r="N131" s="189"/>
      <c r="O131" s="189"/>
      <c r="P131" s="189"/>
      <c r="Q131" s="189" t="s">
        <v>199</v>
      </c>
    </row>
    <row r="132" spans="1:17" ht="28">
      <c r="A132" s="185" t="s">
        <v>1260</v>
      </c>
      <c r="B132" s="185" t="s">
        <v>1026</v>
      </c>
      <c r="C132" s="185" t="s">
        <v>1261</v>
      </c>
      <c r="D132" s="185" t="s">
        <v>1027</v>
      </c>
      <c r="E132" s="185" t="s">
        <v>1028</v>
      </c>
      <c r="F132" s="185" t="s">
        <v>185</v>
      </c>
      <c r="G132" s="186" t="s">
        <v>1029</v>
      </c>
      <c r="H132" s="185"/>
      <c r="I132" s="185"/>
      <c r="J132" s="185"/>
      <c r="K132" s="185"/>
      <c r="L132" s="185"/>
      <c r="M132" s="185"/>
      <c r="N132" s="185"/>
      <c r="O132" s="185"/>
      <c r="P132" s="185" t="s">
        <v>1030</v>
      </c>
      <c r="Q132" s="185"/>
    </row>
    <row r="133" spans="1:17" ht="28">
      <c r="A133" s="185" t="s">
        <v>1260</v>
      </c>
      <c r="B133" s="187" t="s">
        <v>1031</v>
      </c>
      <c r="C133" s="185" t="s">
        <v>1261</v>
      </c>
      <c r="D133" s="185" t="s">
        <v>1027</v>
      </c>
      <c r="E133" s="185" t="s">
        <v>1028</v>
      </c>
      <c r="F133" s="185" t="s">
        <v>185</v>
      </c>
      <c r="G133" s="186" t="s">
        <v>1029</v>
      </c>
      <c r="H133" s="185"/>
      <c r="I133" s="185"/>
      <c r="J133" s="185"/>
      <c r="K133" s="185"/>
      <c r="L133" s="185"/>
      <c r="M133" s="185"/>
      <c r="N133" s="185"/>
      <c r="O133" s="185"/>
      <c r="P133" s="185" t="s">
        <v>1030</v>
      </c>
      <c r="Q133" s="185"/>
    </row>
    <row r="134" spans="1:17" ht="28">
      <c r="A134" s="185" t="s">
        <v>1260</v>
      </c>
      <c r="B134" s="185" t="s">
        <v>1032</v>
      </c>
      <c r="C134" s="185" t="s">
        <v>1261</v>
      </c>
      <c r="D134" s="185" t="s">
        <v>1027</v>
      </c>
      <c r="E134" s="185" t="s">
        <v>1028</v>
      </c>
      <c r="F134" s="185" t="s">
        <v>185</v>
      </c>
      <c r="G134" s="186" t="s">
        <v>1029</v>
      </c>
      <c r="H134" s="185"/>
      <c r="I134" s="185"/>
      <c r="J134" s="185"/>
      <c r="K134" s="185"/>
      <c r="L134" s="185"/>
      <c r="M134" s="185"/>
      <c r="N134" s="185"/>
      <c r="O134" s="185"/>
      <c r="P134" s="185" t="s">
        <v>1030</v>
      </c>
      <c r="Q134" s="185"/>
    </row>
    <row r="135" spans="1:17" ht="28">
      <c r="A135" s="185" t="s">
        <v>1260</v>
      </c>
      <c r="B135" s="185" t="s">
        <v>1033</v>
      </c>
      <c r="C135" s="185" t="s">
        <v>1261</v>
      </c>
      <c r="D135" s="185" t="s">
        <v>1027</v>
      </c>
      <c r="E135" s="185" t="s">
        <v>1028</v>
      </c>
      <c r="F135" s="185" t="s">
        <v>185</v>
      </c>
      <c r="G135" s="186" t="s">
        <v>1029</v>
      </c>
      <c r="H135" s="185"/>
      <c r="I135" s="185"/>
      <c r="J135" s="185"/>
      <c r="K135" s="185"/>
      <c r="L135" s="185"/>
      <c r="M135" s="185"/>
      <c r="N135" s="185"/>
      <c r="O135" s="185"/>
      <c r="P135" s="185" t="s">
        <v>1030</v>
      </c>
      <c r="Q135" s="185"/>
    </row>
    <row r="136" spans="1:17" ht="28">
      <c r="A136" s="185" t="s">
        <v>1260</v>
      </c>
      <c r="B136" s="185" t="s">
        <v>1034</v>
      </c>
      <c r="C136" s="185" t="s">
        <v>1261</v>
      </c>
      <c r="D136" s="185" t="s">
        <v>1027</v>
      </c>
      <c r="E136" s="185" t="s">
        <v>1028</v>
      </c>
      <c r="F136" s="185" t="s">
        <v>185</v>
      </c>
      <c r="G136" s="186" t="s">
        <v>1029</v>
      </c>
      <c r="H136" s="185"/>
      <c r="I136" s="185"/>
      <c r="J136" s="185"/>
      <c r="K136" s="185"/>
      <c r="L136" s="185"/>
      <c r="M136" s="185"/>
      <c r="N136" s="185"/>
      <c r="O136" s="185"/>
      <c r="P136" s="185" t="s">
        <v>1030</v>
      </c>
      <c r="Q136" s="185"/>
    </row>
    <row r="137" spans="1:17" ht="28">
      <c r="A137" s="185" t="s">
        <v>1260</v>
      </c>
      <c r="B137" s="185" t="s">
        <v>1035</v>
      </c>
      <c r="C137" s="185" t="s">
        <v>1261</v>
      </c>
      <c r="D137" s="185" t="s">
        <v>1027</v>
      </c>
      <c r="E137" s="185" t="s">
        <v>1028</v>
      </c>
      <c r="F137" s="185" t="s">
        <v>185</v>
      </c>
      <c r="G137" s="186" t="s">
        <v>1029</v>
      </c>
      <c r="H137" s="185"/>
      <c r="I137" s="185"/>
      <c r="J137" s="185"/>
      <c r="K137" s="185"/>
      <c r="L137" s="185"/>
      <c r="M137" s="185"/>
      <c r="N137" s="185"/>
      <c r="O137" s="185"/>
      <c r="P137" s="185" t="s">
        <v>1030</v>
      </c>
      <c r="Q137" s="185"/>
    </row>
    <row r="138" spans="1:17" s="191" customFormat="1" ht="28">
      <c r="A138" s="189"/>
      <c r="B138" s="189"/>
      <c r="C138" s="189"/>
      <c r="D138" s="189"/>
      <c r="E138" s="190" t="s">
        <v>107</v>
      </c>
      <c r="F138" s="189" t="s">
        <v>1262</v>
      </c>
      <c r="G138" s="199"/>
      <c r="H138" s="189"/>
      <c r="I138" s="189"/>
      <c r="J138" s="189"/>
      <c r="K138" s="189"/>
      <c r="L138" s="189"/>
      <c r="M138" s="189"/>
      <c r="N138" s="189"/>
      <c r="O138" s="189"/>
      <c r="P138" s="189" t="s">
        <v>1037</v>
      </c>
      <c r="Q138" s="189" t="s">
        <v>7</v>
      </c>
    </row>
    <row r="139" spans="1:17" ht="28">
      <c r="A139" s="195" t="s">
        <v>1260</v>
      </c>
      <c r="B139" s="185" t="s">
        <v>1058</v>
      </c>
      <c r="C139" s="185" t="s">
        <v>1261</v>
      </c>
      <c r="D139" s="185" t="s">
        <v>1059</v>
      </c>
      <c r="E139" s="185" t="s">
        <v>1028</v>
      </c>
      <c r="F139" s="185" t="s">
        <v>185</v>
      </c>
      <c r="G139" s="186" t="s">
        <v>1029</v>
      </c>
      <c r="H139" s="185"/>
      <c r="I139" s="185"/>
      <c r="J139" s="185"/>
      <c r="K139" s="185"/>
      <c r="L139" s="185"/>
      <c r="M139" s="185"/>
      <c r="N139" s="185"/>
      <c r="O139" s="185"/>
      <c r="P139" s="185" t="s">
        <v>1030</v>
      </c>
      <c r="Q139" s="185"/>
    </row>
    <row r="140" spans="1:17" ht="28">
      <c r="A140" s="195" t="s">
        <v>1260</v>
      </c>
      <c r="B140" s="185" t="s">
        <v>1060</v>
      </c>
      <c r="C140" s="185" t="s">
        <v>1261</v>
      </c>
      <c r="D140" s="185" t="s">
        <v>1059</v>
      </c>
      <c r="E140" s="185" t="s">
        <v>1028</v>
      </c>
      <c r="F140" s="185" t="s">
        <v>185</v>
      </c>
      <c r="G140" s="186" t="s">
        <v>1029</v>
      </c>
      <c r="H140" s="185"/>
      <c r="I140" s="185"/>
      <c r="J140" s="185"/>
      <c r="K140" s="185"/>
      <c r="L140" s="185"/>
      <c r="M140" s="185"/>
      <c r="N140" s="185"/>
      <c r="O140" s="185"/>
      <c r="P140" s="185" t="s">
        <v>1030</v>
      </c>
      <c r="Q140" s="185"/>
    </row>
    <row r="141" spans="1:17" s="191" customFormat="1" ht="28">
      <c r="A141" s="189"/>
      <c r="B141" s="189"/>
      <c r="C141" s="189"/>
      <c r="D141" s="189"/>
      <c r="E141" s="190" t="s">
        <v>107</v>
      </c>
      <c r="F141" s="189" t="s">
        <v>1262</v>
      </c>
      <c r="G141" s="199"/>
      <c r="H141" s="189"/>
      <c r="I141" s="189"/>
      <c r="J141" s="189"/>
      <c r="K141" s="189"/>
      <c r="L141" s="189"/>
      <c r="M141" s="189"/>
      <c r="N141" s="189"/>
      <c r="O141" s="189"/>
      <c r="P141" s="189" t="s">
        <v>1037</v>
      </c>
      <c r="Q141" s="189" t="s">
        <v>7</v>
      </c>
    </row>
    <row r="142" spans="1:17" ht="28">
      <c r="A142" s="185" t="s">
        <v>1263</v>
      </c>
      <c r="B142" s="185" t="s">
        <v>1264</v>
      </c>
      <c r="C142" s="185" t="s">
        <v>1261</v>
      </c>
      <c r="D142" s="185" t="s">
        <v>1050</v>
      </c>
      <c r="E142" s="185" t="s">
        <v>1265</v>
      </c>
      <c r="F142" s="185" t="s">
        <v>185</v>
      </c>
      <c r="G142" s="186" t="s">
        <v>1266</v>
      </c>
      <c r="H142" s="185"/>
      <c r="I142" s="185"/>
      <c r="J142" s="185"/>
      <c r="K142" s="185"/>
      <c r="L142" s="185"/>
      <c r="M142" s="185"/>
      <c r="N142" s="185"/>
      <c r="O142" s="185"/>
      <c r="P142" s="185" t="s">
        <v>1267</v>
      </c>
      <c r="Q142" s="185"/>
    </row>
    <row r="143" spans="1:17" s="194" customFormat="1" ht="28">
      <c r="A143" s="192" t="s">
        <v>1268</v>
      </c>
      <c r="B143" s="192" t="s">
        <v>1254</v>
      </c>
      <c r="C143" s="192" t="s">
        <v>1261</v>
      </c>
      <c r="D143" s="192" t="s">
        <v>1050</v>
      </c>
      <c r="E143" s="192" t="s">
        <v>1051</v>
      </c>
      <c r="F143" s="192" t="s">
        <v>185</v>
      </c>
      <c r="G143" s="193" t="s">
        <v>1269</v>
      </c>
      <c r="H143" s="192"/>
      <c r="I143" s="192"/>
      <c r="J143" s="192"/>
      <c r="K143" s="192"/>
      <c r="L143" s="192"/>
      <c r="M143" s="192"/>
      <c r="N143" s="192"/>
      <c r="O143" s="192"/>
      <c r="P143" s="192" t="s">
        <v>1053</v>
      </c>
      <c r="Q143" s="192"/>
    </row>
    <row r="144" spans="1:17" s="191" customFormat="1" ht="28">
      <c r="A144" s="189"/>
      <c r="B144" s="189"/>
      <c r="C144" s="189"/>
      <c r="D144" s="189"/>
      <c r="E144" s="190" t="s">
        <v>107</v>
      </c>
      <c r="F144" s="189" t="s">
        <v>1046</v>
      </c>
      <c r="G144" s="199" t="s">
        <v>1270</v>
      </c>
      <c r="H144" s="189"/>
      <c r="I144" s="189"/>
      <c r="J144" s="189"/>
      <c r="K144" s="189"/>
      <c r="L144" s="189"/>
      <c r="M144" s="189"/>
      <c r="N144" s="189"/>
      <c r="O144" s="189"/>
      <c r="P144" s="189" t="s">
        <v>1271</v>
      </c>
      <c r="Q144" s="189" t="s">
        <v>53</v>
      </c>
    </row>
    <row r="145" spans="1:17" ht="28">
      <c r="A145" s="185" t="s">
        <v>463</v>
      </c>
      <c r="B145" s="185" t="s">
        <v>1026</v>
      </c>
      <c r="C145" s="185" t="s">
        <v>463</v>
      </c>
      <c r="D145" s="185" t="s">
        <v>1027</v>
      </c>
      <c r="E145" s="185" t="s">
        <v>1028</v>
      </c>
      <c r="F145" s="185" t="s">
        <v>185</v>
      </c>
      <c r="G145" s="186" t="s">
        <v>1029</v>
      </c>
      <c r="H145" s="185"/>
      <c r="I145" s="185"/>
      <c r="J145" s="185"/>
      <c r="K145" s="185"/>
      <c r="L145" s="185"/>
      <c r="M145" s="185"/>
      <c r="N145" s="185"/>
      <c r="O145" s="185"/>
      <c r="P145" s="185" t="s">
        <v>1030</v>
      </c>
      <c r="Q145" s="185"/>
    </row>
    <row r="146" spans="1:17" ht="28">
      <c r="A146" s="185" t="s">
        <v>463</v>
      </c>
      <c r="B146" s="187" t="s">
        <v>1031</v>
      </c>
      <c r="C146" s="185" t="s">
        <v>463</v>
      </c>
      <c r="D146" s="185" t="s">
        <v>1027</v>
      </c>
      <c r="E146" s="185" t="s">
        <v>1028</v>
      </c>
      <c r="F146" s="185" t="s">
        <v>185</v>
      </c>
      <c r="G146" s="186" t="s">
        <v>1029</v>
      </c>
      <c r="H146" s="185"/>
      <c r="I146" s="185"/>
      <c r="J146" s="185"/>
      <c r="K146" s="185"/>
      <c r="L146" s="185"/>
      <c r="M146" s="185"/>
      <c r="N146" s="185"/>
      <c r="O146" s="185"/>
      <c r="P146" s="185" t="s">
        <v>1030</v>
      </c>
      <c r="Q146" s="185"/>
    </row>
    <row r="147" spans="1:17" ht="28">
      <c r="A147" s="185" t="s">
        <v>463</v>
      </c>
      <c r="B147" s="185" t="s">
        <v>1032</v>
      </c>
      <c r="C147" s="185" t="s">
        <v>463</v>
      </c>
      <c r="D147" s="185" t="s">
        <v>1027</v>
      </c>
      <c r="E147" s="185" t="s">
        <v>1028</v>
      </c>
      <c r="F147" s="185" t="s">
        <v>185</v>
      </c>
      <c r="G147" s="186" t="s">
        <v>1029</v>
      </c>
      <c r="H147" s="185"/>
      <c r="I147" s="185"/>
      <c r="J147" s="185"/>
      <c r="K147" s="185"/>
      <c r="L147" s="185"/>
      <c r="M147" s="185"/>
      <c r="N147" s="185"/>
      <c r="O147" s="185"/>
      <c r="P147" s="185" t="s">
        <v>1030</v>
      </c>
      <c r="Q147" s="185"/>
    </row>
    <row r="148" spans="1:17" ht="28">
      <c r="A148" s="185" t="s">
        <v>463</v>
      </c>
      <c r="B148" s="185" t="s">
        <v>1033</v>
      </c>
      <c r="C148" s="185" t="s">
        <v>463</v>
      </c>
      <c r="D148" s="185" t="s">
        <v>1027</v>
      </c>
      <c r="E148" s="185" t="s">
        <v>1028</v>
      </c>
      <c r="F148" s="185" t="s">
        <v>185</v>
      </c>
      <c r="G148" s="186" t="s">
        <v>1029</v>
      </c>
      <c r="H148" s="185"/>
      <c r="I148" s="185"/>
      <c r="J148" s="185"/>
      <c r="K148" s="185"/>
      <c r="L148" s="185"/>
      <c r="M148" s="185"/>
      <c r="N148" s="185"/>
      <c r="O148" s="185"/>
      <c r="P148" s="185" t="s">
        <v>1030</v>
      </c>
      <c r="Q148" s="185"/>
    </row>
    <row r="149" spans="1:17" ht="28">
      <c r="A149" s="185" t="s">
        <v>463</v>
      </c>
      <c r="B149" s="185" t="s">
        <v>1034</v>
      </c>
      <c r="C149" s="185" t="s">
        <v>463</v>
      </c>
      <c r="D149" s="185" t="s">
        <v>1027</v>
      </c>
      <c r="E149" s="185" t="s">
        <v>1028</v>
      </c>
      <c r="F149" s="185" t="s">
        <v>185</v>
      </c>
      <c r="G149" s="186" t="s">
        <v>1029</v>
      </c>
      <c r="H149" s="185"/>
      <c r="I149" s="185"/>
      <c r="J149" s="185"/>
      <c r="K149" s="185"/>
      <c r="L149" s="185"/>
      <c r="M149" s="185"/>
      <c r="N149" s="185"/>
      <c r="O149" s="185"/>
      <c r="P149" s="185" t="s">
        <v>1030</v>
      </c>
      <c r="Q149" s="185"/>
    </row>
    <row r="150" spans="1:17" ht="28">
      <c r="A150" s="185" t="s">
        <v>463</v>
      </c>
      <c r="B150" s="185" t="s">
        <v>1035</v>
      </c>
      <c r="C150" s="185" t="s">
        <v>463</v>
      </c>
      <c r="D150" s="185" t="s">
        <v>1027</v>
      </c>
      <c r="E150" s="185" t="s">
        <v>1028</v>
      </c>
      <c r="F150" s="185" t="s">
        <v>185</v>
      </c>
      <c r="G150" s="186" t="s">
        <v>1029</v>
      </c>
      <c r="H150" s="185"/>
      <c r="I150" s="185"/>
      <c r="J150" s="185"/>
      <c r="K150" s="185"/>
      <c r="L150" s="185"/>
      <c r="M150" s="185"/>
      <c r="N150" s="185"/>
      <c r="O150" s="185"/>
      <c r="P150" s="185" t="s">
        <v>1030</v>
      </c>
      <c r="Q150" s="185"/>
    </row>
    <row r="151" spans="1:17" s="191" customFormat="1" ht="28">
      <c r="A151" s="189"/>
      <c r="B151" s="189"/>
      <c r="C151" s="189"/>
      <c r="D151" s="189"/>
      <c r="E151" s="190" t="s">
        <v>107</v>
      </c>
      <c r="F151" s="189" t="s">
        <v>1262</v>
      </c>
      <c r="G151" s="199"/>
      <c r="H151" s="189"/>
      <c r="I151" s="189"/>
      <c r="J151" s="189"/>
      <c r="K151" s="189"/>
      <c r="L151" s="189"/>
      <c r="M151" s="189"/>
      <c r="N151" s="189"/>
      <c r="O151" s="189"/>
      <c r="P151" s="189" t="s">
        <v>1037</v>
      </c>
      <c r="Q151" s="189" t="s">
        <v>199</v>
      </c>
    </row>
    <row r="152" spans="1:17" ht="28">
      <c r="A152" s="195" t="s">
        <v>463</v>
      </c>
      <c r="B152" s="185" t="s">
        <v>1058</v>
      </c>
      <c r="C152" s="185" t="s">
        <v>463</v>
      </c>
      <c r="D152" s="185" t="s">
        <v>1059</v>
      </c>
      <c r="E152" s="185" t="s">
        <v>1028</v>
      </c>
      <c r="F152" s="185" t="s">
        <v>185</v>
      </c>
      <c r="G152" s="186" t="s">
        <v>1029</v>
      </c>
      <c r="H152" s="185"/>
      <c r="I152" s="185"/>
      <c r="J152" s="185"/>
      <c r="K152" s="185"/>
      <c r="L152" s="185"/>
      <c r="M152" s="185"/>
      <c r="N152" s="185"/>
      <c r="O152" s="185"/>
      <c r="P152" s="185" t="s">
        <v>1030</v>
      </c>
      <c r="Q152" s="185"/>
    </row>
    <row r="153" spans="1:17" ht="28">
      <c r="A153" s="195" t="s">
        <v>463</v>
      </c>
      <c r="B153" s="185" t="s">
        <v>1060</v>
      </c>
      <c r="C153" s="185" t="s">
        <v>463</v>
      </c>
      <c r="D153" s="185" t="s">
        <v>1059</v>
      </c>
      <c r="E153" s="185" t="s">
        <v>1028</v>
      </c>
      <c r="F153" s="185" t="s">
        <v>185</v>
      </c>
      <c r="G153" s="186" t="s">
        <v>1029</v>
      </c>
      <c r="H153" s="185"/>
      <c r="I153" s="185"/>
      <c r="J153" s="185"/>
      <c r="K153" s="185"/>
      <c r="L153" s="185"/>
      <c r="M153" s="185"/>
      <c r="N153" s="185"/>
      <c r="O153" s="185"/>
      <c r="P153" s="185" t="s">
        <v>1030</v>
      </c>
      <c r="Q153" s="185"/>
    </row>
    <row r="154" spans="1:17" s="194" customFormat="1" ht="56">
      <c r="A154" s="196" t="s">
        <v>1272</v>
      </c>
      <c r="B154" s="192" t="s">
        <v>1061</v>
      </c>
      <c r="C154" s="192" t="s">
        <v>463</v>
      </c>
      <c r="D154" s="192" t="s">
        <v>1059</v>
      </c>
      <c r="E154" s="192" t="s">
        <v>1062</v>
      </c>
      <c r="F154" s="192" t="s">
        <v>185</v>
      </c>
      <c r="G154" s="193" t="s">
        <v>1273</v>
      </c>
      <c r="H154" s="192"/>
      <c r="I154" s="192"/>
      <c r="J154" s="192"/>
      <c r="K154" s="192"/>
      <c r="L154" s="192"/>
      <c r="M154" s="192"/>
      <c r="N154" s="192"/>
      <c r="O154" s="192"/>
      <c r="P154" s="192" t="s">
        <v>1274</v>
      </c>
      <c r="Q154" s="192"/>
    </row>
    <row r="155" spans="1:17" s="191" customFormat="1" ht="25" customHeight="1">
      <c r="A155" s="189"/>
      <c r="B155" s="189"/>
      <c r="C155" s="189"/>
      <c r="D155" s="189"/>
      <c r="E155" s="190" t="s">
        <v>107</v>
      </c>
      <c r="F155" s="189" t="s">
        <v>1046</v>
      </c>
      <c r="G155" s="199"/>
      <c r="H155" s="189"/>
      <c r="I155" s="189"/>
      <c r="J155" s="189"/>
      <c r="K155" s="189"/>
      <c r="L155" s="189"/>
      <c r="M155" s="189"/>
      <c r="N155" s="189"/>
      <c r="O155" s="189"/>
      <c r="P155" s="189"/>
      <c r="Q155" s="189" t="s">
        <v>53</v>
      </c>
    </row>
    <row r="156" spans="1:17" s="194" customFormat="1" ht="28">
      <c r="A156" s="196" t="s">
        <v>463</v>
      </c>
      <c r="B156" s="192" t="s">
        <v>1254</v>
      </c>
      <c r="C156" s="192" t="s">
        <v>463</v>
      </c>
      <c r="D156" s="192" t="s">
        <v>1050</v>
      </c>
      <c r="E156" s="192" t="s">
        <v>1051</v>
      </c>
      <c r="F156" s="192" t="s">
        <v>185</v>
      </c>
      <c r="G156" s="193" t="s">
        <v>1275</v>
      </c>
      <c r="H156" s="192"/>
      <c r="I156" s="192"/>
      <c r="J156" s="192"/>
      <c r="K156" s="192"/>
      <c r="L156" s="192"/>
      <c r="M156" s="192"/>
      <c r="N156" s="192"/>
      <c r="O156" s="192"/>
      <c r="P156" s="192" t="s">
        <v>1053</v>
      </c>
      <c r="Q156" s="192"/>
    </row>
    <row r="157" spans="1:17" s="191" customFormat="1" ht="24" customHeight="1">
      <c r="A157" s="189"/>
      <c r="B157" s="189"/>
      <c r="C157" s="189"/>
      <c r="D157" s="189"/>
      <c r="E157" s="190" t="s">
        <v>107</v>
      </c>
      <c r="F157" s="189" t="s">
        <v>1036</v>
      </c>
      <c r="G157" s="199"/>
      <c r="H157" s="189"/>
      <c r="I157" s="189"/>
      <c r="J157" s="189"/>
      <c r="K157" s="189"/>
      <c r="L157" s="189"/>
      <c r="M157" s="189"/>
      <c r="N157" s="189"/>
      <c r="O157" s="189"/>
      <c r="P157" s="189"/>
      <c r="Q157" s="189" t="s">
        <v>199</v>
      </c>
    </row>
    <row r="158" spans="1:17" s="194" customFormat="1" ht="28">
      <c r="A158" s="196" t="s">
        <v>1276</v>
      </c>
      <c r="B158" s="192" t="s">
        <v>1054</v>
      </c>
      <c r="C158" s="192" t="s">
        <v>463</v>
      </c>
      <c r="D158" s="192" t="s">
        <v>1055</v>
      </c>
      <c r="E158" s="192" t="s">
        <v>1056</v>
      </c>
      <c r="F158" s="192" t="s">
        <v>185</v>
      </c>
      <c r="G158" s="193" t="s">
        <v>1277</v>
      </c>
      <c r="H158" s="192"/>
      <c r="I158" s="192"/>
      <c r="J158" s="192"/>
      <c r="K158" s="192"/>
      <c r="L158" s="192"/>
      <c r="M158" s="192"/>
      <c r="N158" s="192"/>
      <c r="O158" s="192"/>
      <c r="P158" s="192"/>
      <c r="Q158" s="192"/>
    </row>
    <row r="159" spans="1:17" s="194" customFormat="1" ht="28">
      <c r="A159" s="196" t="s">
        <v>1278</v>
      </c>
      <c r="B159" s="192" t="s">
        <v>1054</v>
      </c>
      <c r="C159" s="192" t="s">
        <v>463</v>
      </c>
      <c r="D159" s="192" t="s">
        <v>1055</v>
      </c>
      <c r="E159" s="192" t="s">
        <v>1056</v>
      </c>
      <c r="F159" s="192" t="s">
        <v>185</v>
      </c>
      <c r="G159" s="193" t="s">
        <v>1279</v>
      </c>
      <c r="H159" s="192"/>
      <c r="I159" s="192"/>
      <c r="J159" s="192"/>
      <c r="K159" s="192"/>
      <c r="L159" s="192"/>
      <c r="M159" s="192"/>
      <c r="N159" s="192"/>
      <c r="O159" s="192"/>
      <c r="P159" s="192"/>
      <c r="Q159" s="192"/>
    </row>
    <row r="160" spans="1:17" s="194" customFormat="1" ht="28">
      <c r="A160" s="196" t="s">
        <v>1272</v>
      </c>
      <c r="B160" s="192" t="s">
        <v>1054</v>
      </c>
      <c r="C160" s="192" t="s">
        <v>463</v>
      </c>
      <c r="D160" s="192" t="s">
        <v>1055</v>
      </c>
      <c r="E160" s="192" t="s">
        <v>1056</v>
      </c>
      <c r="F160" s="192" t="s">
        <v>185</v>
      </c>
      <c r="G160" s="193" t="s">
        <v>1280</v>
      </c>
      <c r="H160" s="192"/>
      <c r="I160" s="192"/>
      <c r="J160" s="192"/>
      <c r="K160" s="192"/>
      <c r="L160" s="192"/>
      <c r="M160" s="192"/>
      <c r="N160" s="192"/>
      <c r="O160" s="192"/>
      <c r="P160" s="192"/>
      <c r="Q160" s="192"/>
    </row>
    <row r="161" spans="1:17" s="191" customFormat="1" ht="42" customHeight="1">
      <c r="A161" s="189"/>
      <c r="B161" s="189"/>
      <c r="C161" s="189"/>
      <c r="D161" s="189"/>
      <c r="E161" s="190" t="s">
        <v>107</v>
      </c>
      <c r="F161" s="189" t="s">
        <v>1036</v>
      </c>
      <c r="G161" s="199"/>
      <c r="H161" s="189"/>
      <c r="I161" s="189"/>
      <c r="J161" s="189"/>
      <c r="K161" s="189"/>
      <c r="L161" s="189"/>
      <c r="M161" s="189"/>
      <c r="N161" s="189"/>
      <c r="O161" s="189"/>
      <c r="P161" s="189"/>
      <c r="Q161" s="189" t="s">
        <v>199</v>
      </c>
    </row>
    <row r="162" spans="1:17" s="194" customFormat="1" ht="70">
      <c r="A162" s="192" t="s">
        <v>1281</v>
      </c>
      <c r="B162" s="192" t="s">
        <v>1061</v>
      </c>
      <c r="C162" s="192" t="s">
        <v>1282</v>
      </c>
      <c r="D162" s="192" t="s">
        <v>1059</v>
      </c>
      <c r="E162" s="192" t="s">
        <v>1062</v>
      </c>
      <c r="F162" s="192" t="s">
        <v>185</v>
      </c>
      <c r="G162" s="193" t="s">
        <v>1283</v>
      </c>
      <c r="H162" s="192"/>
      <c r="I162" s="192"/>
      <c r="J162" s="192"/>
      <c r="K162" s="192"/>
      <c r="L162" s="192"/>
      <c r="M162" s="192"/>
      <c r="N162" s="192"/>
      <c r="O162" s="192"/>
      <c r="P162" s="192" t="s">
        <v>1284</v>
      </c>
      <c r="Q162" s="192"/>
    </row>
    <row r="163" spans="1:17" s="194" customFormat="1" ht="42">
      <c r="A163" s="192" t="s">
        <v>1285</v>
      </c>
      <c r="B163" s="192" t="s">
        <v>1061</v>
      </c>
      <c r="C163" s="192" t="s">
        <v>1282</v>
      </c>
      <c r="D163" s="192" t="s">
        <v>1059</v>
      </c>
      <c r="E163" s="192" t="s">
        <v>1062</v>
      </c>
      <c r="F163" s="192" t="s">
        <v>185</v>
      </c>
      <c r="G163" s="193" t="s">
        <v>1286</v>
      </c>
      <c r="H163" s="192"/>
      <c r="I163" s="192"/>
      <c r="J163" s="192"/>
      <c r="K163" s="192"/>
      <c r="L163" s="192"/>
      <c r="M163" s="192"/>
      <c r="N163" s="192"/>
      <c r="O163" s="192"/>
      <c r="P163" s="192"/>
      <c r="Q163" s="192"/>
    </row>
    <row r="164" spans="1:17" s="194" customFormat="1" ht="70">
      <c r="A164" s="192" t="s">
        <v>1287</v>
      </c>
      <c r="B164" s="192" t="s">
        <v>1061</v>
      </c>
      <c r="C164" s="192" t="s">
        <v>1282</v>
      </c>
      <c r="D164" s="192" t="s">
        <v>1059</v>
      </c>
      <c r="E164" s="192" t="s">
        <v>1062</v>
      </c>
      <c r="F164" s="192" t="s">
        <v>185</v>
      </c>
      <c r="G164" s="193" t="s">
        <v>1288</v>
      </c>
      <c r="H164" s="192"/>
      <c r="I164" s="192"/>
      <c r="J164" s="192"/>
      <c r="K164" s="192"/>
      <c r="L164" s="192"/>
      <c r="M164" s="192"/>
      <c r="N164" s="192"/>
      <c r="O164" s="192"/>
      <c r="P164" s="192" t="s">
        <v>1289</v>
      </c>
      <c r="Q164" s="192"/>
    </row>
    <row r="165" spans="1:17" s="191" customFormat="1" ht="26" customHeight="1">
      <c r="A165" s="189"/>
      <c r="B165" s="189"/>
      <c r="C165" s="189"/>
      <c r="D165" s="189"/>
      <c r="E165" s="190" t="s">
        <v>107</v>
      </c>
      <c r="F165" s="189" t="s">
        <v>1036</v>
      </c>
      <c r="G165" s="199"/>
      <c r="H165" s="189"/>
      <c r="I165" s="189"/>
      <c r="J165" s="189"/>
      <c r="K165" s="189"/>
      <c r="L165" s="189"/>
      <c r="M165" s="189"/>
      <c r="N165" s="189"/>
      <c r="O165" s="189"/>
      <c r="P165" s="189"/>
      <c r="Q165" s="189" t="s">
        <v>199</v>
      </c>
    </row>
    <row r="166" spans="1:17" s="194" customFormat="1" ht="28">
      <c r="A166" s="192" t="s">
        <v>1290</v>
      </c>
      <c r="B166" s="192" t="s">
        <v>1254</v>
      </c>
      <c r="C166" s="192" t="s">
        <v>1282</v>
      </c>
      <c r="D166" s="192" t="s">
        <v>1050</v>
      </c>
      <c r="E166" s="192" t="s">
        <v>1051</v>
      </c>
      <c r="F166" s="192" t="s">
        <v>185</v>
      </c>
      <c r="G166" s="193" t="s">
        <v>1291</v>
      </c>
      <c r="H166" s="192"/>
      <c r="I166" s="192"/>
      <c r="J166" s="192"/>
      <c r="K166" s="192"/>
      <c r="L166" s="192"/>
      <c r="M166" s="192"/>
      <c r="N166" s="192"/>
      <c r="O166" s="192"/>
      <c r="P166" s="192" t="s">
        <v>1053</v>
      </c>
      <c r="Q166" s="192"/>
    </row>
    <row r="167" spans="1:17" s="191" customFormat="1" ht="23" customHeight="1">
      <c r="A167" s="189"/>
      <c r="B167" s="189"/>
      <c r="C167" s="189"/>
      <c r="D167" s="189"/>
      <c r="E167" s="190" t="s">
        <v>107</v>
      </c>
      <c r="F167" s="189" t="s">
        <v>1036</v>
      </c>
      <c r="G167" s="199"/>
      <c r="H167" s="189"/>
      <c r="I167" s="189"/>
      <c r="J167" s="189"/>
      <c r="K167" s="189"/>
      <c r="L167" s="189"/>
      <c r="M167" s="189"/>
      <c r="N167" s="189"/>
      <c r="O167" s="189"/>
      <c r="P167" s="189"/>
      <c r="Q167" s="189" t="s">
        <v>199</v>
      </c>
    </row>
    <row r="168" spans="1:17" s="194" customFormat="1" ht="28">
      <c r="A168" s="192" t="s">
        <v>1292</v>
      </c>
      <c r="B168" s="192" t="s">
        <v>1038</v>
      </c>
      <c r="C168" s="192" t="s">
        <v>1282</v>
      </c>
      <c r="D168" s="192" t="s">
        <v>1039</v>
      </c>
      <c r="E168" s="192" t="s">
        <v>1040</v>
      </c>
      <c r="F168" s="192" t="s">
        <v>185</v>
      </c>
      <c r="G168" s="193" t="s">
        <v>1041</v>
      </c>
      <c r="H168" s="192"/>
      <c r="I168" s="192"/>
      <c r="J168" s="192"/>
      <c r="K168" s="192"/>
      <c r="L168" s="192"/>
      <c r="M168" s="192"/>
      <c r="N168" s="192"/>
      <c r="O168" s="192"/>
      <c r="P168" s="192" t="s">
        <v>1030</v>
      </c>
      <c r="Q168" s="192"/>
    </row>
    <row r="169" spans="1:17" s="191" customFormat="1" ht="56">
      <c r="A169" s="189"/>
      <c r="B169" s="189"/>
      <c r="C169" s="189"/>
      <c r="D169" s="189"/>
      <c r="E169" s="190" t="s">
        <v>107</v>
      </c>
      <c r="F169" s="189" t="s">
        <v>1036</v>
      </c>
      <c r="G169" s="199"/>
      <c r="H169" s="189" t="s">
        <v>14</v>
      </c>
      <c r="I169" s="189"/>
      <c r="J169" s="189"/>
      <c r="K169" s="189"/>
      <c r="L169" s="189"/>
      <c r="M169" s="189"/>
      <c r="N169" s="189"/>
      <c r="O169" s="189"/>
      <c r="P169" s="189" t="s">
        <v>1293</v>
      </c>
      <c r="Q169" s="189" t="s">
        <v>53</v>
      </c>
    </row>
    <row r="170" spans="1:17" s="194" customFormat="1" ht="28">
      <c r="A170" s="192" t="s">
        <v>1294</v>
      </c>
      <c r="B170" s="192" t="s">
        <v>1054</v>
      </c>
      <c r="C170" s="192" t="s">
        <v>1282</v>
      </c>
      <c r="D170" s="192" t="s">
        <v>1055</v>
      </c>
      <c r="E170" s="192" t="s">
        <v>1056</v>
      </c>
      <c r="F170" s="192" t="s">
        <v>185</v>
      </c>
      <c r="G170" s="193" t="s">
        <v>1041</v>
      </c>
      <c r="H170" s="192"/>
      <c r="I170" s="192"/>
      <c r="J170" s="192"/>
      <c r="K170" s="192"/>
      <c r="L170" s="192"/>
      <c r="M170" s="192"/>
      <c r="N170" s="192"/>
      <c r="O170" s="192"/>
      <c r="P170" s="192"/>
      <c r="Q170" s="192"/>
    </row>
    <row r="171" spans="1:17" s="194" customFormat="1" ht="28">
      <c r="A171" s="192" t="s">
        <v>1295</v>
      </c>
      <c r="B171" s="192" t="s">
        <v>1054</v>
      </c>
      <c r="C171" s="192" t="s">
        <v>1282</v>
      </c>
      <c r="D171" s="192" t="s">
        <v>1055</v>
      </c>
      <c r="E171" s="192" t="s">
        <v>1056</v>
      </c>
      <c r="F171" s="192" t="s">
        <v>185</v>
      </c>
      <c r="G171" s="193" t="s">
        <v>1041</v>
      </c>
      <c r="H171" s="192"/>
      <c r="I171" s="192"/>
      <c r="J171" s="192"/>
      <c r="K171" s="192"/>
      <c r="L171" s="192"/>
      <c r="M171" s="192"/>
      <c r="N171" s="192"/>
      <c r="O171" s="192"/>
      <c r="P171" s="192"/>
      <c r="Q171" s="192"/>
    </row>
    <row r="172" spans="1:17" s="191" customFormat="1" ht="28">
      <c r="A172" s="189"/>
      <c r="B172" s="189"/>
      <c r="C172" s="189"/>
      <c r="D172" s="189"/>
      <c r="E172" s="190" t="s">
        <v>107</v>
      </c>
      <c r="F172" s="189" t="s">
        <v>1036</v>
      </c>
      <c r="G172" s="199"/>
      <c r="H172" s="189" t="s">
        <v>14</v>
      </c>
      <c r="I172" s="189"/>
      <c r="J172" s="189"/>
      <c r="K172" s="189"/>
      <c r="L172" s="189"/>
      <c r="M172" s="189"/>
      <c r="N172" s="189"/>
      <c r="O172" s="189"/>
      <c r="P172" s="189" t="s">
        <v>1296</v>
      </c>
      <c r="Q172" s="189" t="s">
        <v>53</v>
      </c>
    </row>
    <row r="173" spans="1:17" s="194" customFormat="1" ht="70">
      <c r="A173" s="192" t="s">
        <v>1297</v>
      </c>
      <c r="B173" s="192" t="s">
        <v>1113</v>
      </c>
      <c r="C173" s="192" t="s">
        <v>1298</v>
      </c>
      <c r="D173" s="192" t="s">
        <v>1039</v>
      </c>
      <c r="E173" s="192" t="s">
        <v>1040</v>
      </c>
      <c r="F173" s="192" t="s">
        <v>185</v>
      </c>
      <c r="G173" s="193" t="s">
        <v>1299</v>
      </c>
      <c r="H173" s="192"/>
      <c r="I173" s="192"/>
      <c r="J173" s="192"/>
      <c r="K173" s="192"/>
      <c r="L173" s="192"/>
      <c r="M173" s="192"/>
      <c r="N173" s="192"/>
      <c r="O173" s="192"/>
      <c r="P173" s="192"/>
      <c r="Q173" s="192"/>
    </row>
    <row r="174" spans="1:17" s="194" customFormat="1" ht="28">
      <c r="A174" s="192" t="s">
        <v>1300</v>
      </c>
      <c r="B174" s="192" t="s">
        <v>1113</v>
      </c>
      <c r="C174" s="192" t="s">
        <v>1298</v>
      </c>
      <c r="D174" s="192" t="s">
        <v>1039</v>
      </c>
      <c r="E174" s="192" t="s">
        <v>1040</v>
      </c>
      <c r="F174" s="192" t="s">
        <v>185</v>
      </c>
      <c r="G174" s="193" t="s">
        <v>1041</v>
      </c>
      <c r="H174" s="192"/>
      <c r="I174" s="192"/>
      <c r="J174" s="192"/>
      <c r="K174" s="192"/>
      <c r="L174" s="192"/>
      <c r="M174" s="192"/>
      <c r="N174" s="192"/>
      <c r="O174" s="192"/>
      <c r="P174" s="192" t="s">
        <v>1030</v>
      </c>
      <c r="Q174" s="192"/>
    </row>
    <row r="175" spans="1:17" s="191" customFormat="1" ht="56">
      <c r="A175" s="189"/>
      <c r="B175" s="189"/>
      <c r="C175" s="189"/>
      <c r="D175" s="189"/>
      <c r="E175" s="190" t="s">
        <v>107</v>
      </c>
      <c r="F175" s="189" t="s">
        <v>1036</v>
      </c>
      <c r="G175" s="199"/>
      <c r="H175" s="189" t="s">
        <v>14</v>
      </c>
      <c r="I175" s="189" t="s">
        <v>14</v>
      </c>
      <c r="J175" s="189"/>
      <c r="K175" s="189"/>
      <c r="L175" s="189"/>
      <c r="M175" s="189"/>
      <c r="N175" s="189"/>
      <c r="O175" s="189"/>
      <c r="P175" s="189" t="s">
        <v>1301</v>
      </c>
      <c r="Q175" s="189" t="s">
        <v>33</v>
      </c>
    </row>
    <row r="176" spans="1:17" s="194" customFormat="1" ht="28">
      <c r="A176" s="192" t="s">
        <v>1302</v>
      </c>
      <c r="B176" s="192" t="s">
        <v>1054</v>
      </c>
      <c r="C176" s="192" t="s">
        <v>1298</v>
      </c>
      <c r="D176" s="192" t="s">
        <v>1055</v>
      </c>
      <c r="E176" s="192" t="s">
        <v>1056</v>
      </c>
      <c r="F176" s="192" t="s">
        <v>185</v>
      </c>
      <c r="G176" s="193" t="s">
        <v>1303</v>
      </c>
      <c r="H176" s="192"/>
      <c r="I176" s="192"/>
      <c r="J176" s="192"/>
      <c r="K176" s="192"/>
      <c r="L176" s="192"/>
      <c r="M176" s="192"/>
      <c r="N176" s="192"/>
      <c r="O176" s="192"/>
      <c r="P176" s="192"/>
      <c r="Q176" s="192"/>
    </row>
    <row r="177" spans="1:17" s="191" customFormat="1" ht="28" customHeight="1">
      <c r="A177" s="189"/>
      <c r="B177" s="189"/>
      <c r="C177" s="189"/>
      <c r="D177" s="189"/>
      <c r="E177" s="190" t="s">
        <v>107</v>
      </c>
      <c r="F177" s="189" t="s">
        <v>1036</v>
      </c>
      <c r="G177" s="199"/>
      <c r="H177" s="189"/>
      <c r="I177" s="189"/>
      <c r="J177" s="189"/>
      <c r="K177" s="189"/>
      <c r="L177" s="189"/>
      <c r="M177" s="189"/>
      <c r="N177" s="189"/>
      <c r="O177" s="189"/>
      <c r="P177" s="189"/>
      <c r="Q177" s="189" t="s">
        <v>199</v>
      </c>
    </row>
    <row r="178" spans="1:17" s="194" customFormat="1" ht="34" customHeight="1">
      <c r="A178" s="192" t="s">
        <v>1304</v>
      </c>
      <c r="B178" s="192" t="s">
        <v>1254</v>
      </c>
      <c r="C178" s="192" t="s">
        <v>1298</v>
      </c>
      <c r="D178" s="192" t="s">
        <v>1050</v>
      </c>
      <c r="E178" s="192" t="s">
        <v>1051</v>
      </c>
      <c r="F178" s="192" t="s">
        <v>185</v>
      </c>
      <c r="G178" s="193" t="s">
        <v>1305</v>
      </c>
      <c r="H178" s="192"/>
      <c r="I178" s="192"/>
      <c r="J178" s="192"/>
      <c r="K178" s="192"/>
      <c r="L178" s="192"/>
      <c r="M178" s="192"/>
      <c r="N178" s="192"/>
      <c r="O178" s="192"/>
      <c r="P178" s="192" t="s">
        <v>1053</v>
      </c>
      <c r="Q178" s="192"/>
    </row>
    <row r="179" spans="1:17" s="194" customFormat="1" ht="28">
      <c r="A179" s="192" t="s">
        <v>1306</v>
      </c>
      <c r="B179" s="192" t="s">
        <v>1254</v>
      </c>
      <c r="C179" s="192" t="s">
        <v>1298</v>
      </c>
      <c r="D179" s="192" t="s">
        <v>1050</v>
      </c>
      <c r="E179" s="192" t="s">
        <v>1051</v>
      </c>
      <c r="F179" s="192" t="s">
        <v>185</v>
      </c>
      <c r="G179" s="193" t="s">
        <v>1307</v>
      </c>
      <c r="H179" s="192"/>
      <c r="I179" s="192"/>
      <c r="J179" s="192"/>
      <c r="K179" s="192"/>
      <c r="L179" s="192"/>
      <c r="M179" s="192"/>
      <c r="N179" s="192"/>
      <c r="O179" s="192"/>
      <c r="P179" s="192" t="s">
        <v>1053</v>
      </c>
      <c r="Q179" s="192"/>
    </row>
    <row r="180" spans="1:17" s="191" customFormat="1" ht="28" customHeight="1">
      <c r="A180" s="189"/>
      <c r="B180" s="189"/>
      <c r="C180" s="189"/>
      <c r="D180" s="189"/>
      <c r="E180" s="190" t="s">
        <v>107</v>
      </c>
      <c r="F180" s="189" t="s">
        <v>1036</v>
      </c>
      <c r="G180" s="199"/>
      <c r="H180" s="189"/>
      <c r="I180" s="189"/>
      <c r="J180" s="189"/>
      <c r="K180" s="189"/>
      <c r="L180" s="189"/>
      <c r="M180" s="189"/>
      <c r="N180" s="189"/>
      <c r="O180" s="189"/>
      <c r="P180" s="189"/>
      <c r="Q180" s="189" t="s">
        <v>199</v>
      </c>
    </row>
    <row r="181" spans="1:17" s="194" customFormat="1" ht="42">
      <c r="A181" s="192" t="s">
        <v>1308</v>
      </c>
      <c r="B181" s="192" t="s">
        <v>1254</v>
      </c>
      <c r="C181" s="192" t="s">
        <v>1309</v>
      </c>
      <c r="D181" s="192" t="s">
        <v>1050</v>
      </c>
      <c r="E181" s="192" t="s">
        <v>1051</v>
      </c>
      <c r="F181" s="192" t="s">
        <v>185</v>
      </c>
      <c r="G181" s="193" t="s">
        <v>1310</v>
      </c>
      <c r="H181" s="192"/>
      <c r="I181" s="192"/>
      <c r="J181" s="192"/>
      <c r="K181" s="192"/>
      <c r="L181" s="192"/>
      <c r="M181" s="192"/>
      <c r="N181" s="192"/>
      <c r="O181" s="192"/>
      <c r="P181" s="192" t="s">
        <v>1053</v>
      </c>
      <c r="Q181" s="192"/>
    </row>
    <row r="182" spans="1:17" s="191" customFormat="1" ht="37" customHeight="1">
      <c r="A182" s="189"/>
      <c r="B182" s="189"/>
      <c r="C182" s="189"/>
      <c r="D182" s="189"/>
      <c r="E182" s="190" t="s">
        <v>107</v>
      </c>
      <c r="F182" s="189" t="s">
        <v>1036</v>
      </c>
      <c r="G182" s="199"/>
      <c r="H182" s="189"/>
      <c r="I182" s="189"/>
      <c r="J182" s="189"/>
      <c r="K182" s="189"/>
      <c r="L182" s="189"/>
      <c r="M182" s="189"/>
      <c r="N182" s="189"/>
      <c r="O182" s="189"/>
      <c r="P182" s="189"/>
      <c r="Q182" s="189" t="s">
        <v>199</v>
      </c>
    </row>
    <row r="183" spans="1:17" s="194" customFormat="1" ht="42">
      <c r="A183" s="192" t="s">
        <v>1311</v>
      </c>
      <c r="B183" s="192" t="s">
        <v>1061</v>
      </c>
      <c r="C183" s="192" t="s">
        <v>1312</v>
      </c>
      <c r="D183" s="192" t="s">
        <v>1059</v>
      </c>
      <c r="E183" s="192" t="s">
        <v>1062</v>
      </c>
      <c r="F183" s="192" t="s">
        <v>185</v>
      </c>
      <c r="G183" s="192" t="s">
        <v>1286</v>
      </c>
      <c r="H183" s="192"/>
      <c r="I183" s="192"/>
      <c r="J183" s="192"/>
      <c r="K183" s="192"/>
      <c r="L183" s="192"/>
      <c r="M183" s="192"/>
      <c r="N183" s="192"/>
      <c r="O183" s="192"/>
      <c r="P183" s="192"/>
      <c r="Q183" s="192"/>
    </row>
    <row r="184" spans="1:17" s="194" customFormat="1" ht="42">
      <c r="A184" s="192" t="s">
        <v>1313</v>
      </c>
      <c r="B184" s="192" t="s">
        <v>1061</v>
      </c>
      <c r="C184" s="192" t="s">
        <v>1312</v>
      </c>
      <c r="D184" s="192" t="s">
        <v>1059</v>
      </c>
      <c r="E184" s="192" t="s">
        <v>1062</v>
      </c>
      <c r="F184" s="192" t="s">
        <v>185</v>
      </c>
      <c r="G184" s="192" t="s">
        <v>1314</v>
      </c>
      <c r="H184" s="192"/>
      <c r="I184" s="192"/>
      <c r="J184" s="192"/>
      <c r="K184" s="192"/>
      <c r="L184" s="192"/>
      <c r="M184" s="192"/>
      <c r="N184" s="192"/>
      <c r="O184" s="192"/>
      <c r="P184" s="192"/>
      <c r="Q184" s="192"/>
    </row>
    <row r="185" spans="1:17" s="191" customFormat="1" ht="39" customHeight="1">
      <c r="A185" s="189"/>
      <c r="B185" s="189"/>
      <c r="C185" s="189"/>
      <c r="D185" s="189"/>
      <c r="E185" s="190" t="s">
        <v>107</v>
      </c>
      <c r="F185" s="189" t="s">
        <v>1036</v>
      </c>
      <c r="G185" s="199" t="s">
        <v>1315</v>
      </c>
      <c r="H185" s="189"/>
      <c r="I185" s="189"/>
      <c r="J185" s="189"/>
      <c r="K185" s="189"/>
      <c r="L185" s="189"/>
      <c r="M185" s="189"/>
      <c r="N185" s="189"/>
      <c r="O185" s="189"/>
      <c r="P185" s="189"/>
      <c r="Q185" s="189" t="s">
        <v>199</v>
      </c>
    </row>
    <row r="186" spans="1:17" s="194" customFormat="1" ht="42">
      <c r="A186" s="192" t="s">
        <v>1316</v>
      </c>
      <c r="B186" s="192" t="s">
        <v>1113</v>
      </c>
      <c r="C186" s="192" t="s">
        <v>1312</v>
      </c>
      <c r="D186" s="192" t="s">
        <v>1039</v>
      </c>
      <c r="E186" s="192" t="s">
        <v>1040</v>
      </c>
      <c r="F186" s="192" t="s">
        <v>185</v>
      </c>
      <c r="G186" s="192" t="s">
        <v>1317</v>
      </c>
      <c r="H186" s="192"/>
      <c r="I186" s="192"/>
      <c r="J186" s="192"/>
      <c r="K186" s="192"/>
      <c r="L186" s="192"/>
      <c r="M186" s="192"/>
      <c r="N186" s="192"/>
      <c r="O186" s="192"/>
      <c r="P186" s="192"/>
      <c r="Q186" s="192"/>
    </row>
    <row r="187" spans="1:17" s="194" customFormat="1" ht="28">
      <c r="A187" s="192" t="s">
        <v>1318</v>
      </c>
      <c r="B187" s="192" t="s">
        <v>1113</v>
      </c>
      <c r="C187" s="192" t="s">
        <v>1312</v>
      </c>
      <c r="D187" s="192" t="s">
        <v>1039</v>
      </c>
      <c r="E187" s="192" t="s">
        <v>1040</v>
      </c>
      <c r="F187" s="192" t="s">
        <v>185</v>
      </c>
      <c r="G187" s="192" t="s">
        <v>1319</v>
      </c>
      <c r="H187" s="192"/>
      <c r="I187" s="192"/>
      <c r="J187" s="192"/>
      <c r="K187" s="192"/>
      <c r="L187" s="192"/>
      <c r="M187" s="192"/>
      <c r="N187" s="192"/>
      <c r="O187" s="192"/>
      <c r="P187" s="192"/>
      <c r="Q187" s="192"/>
    </row>
    <row r="188" spans="1:17" s="194" customFormat="1" ht="28">
      <c r="A188" s="192" t="s">
        <v>1320</v>
      </c>
      <c r="B188" s="192" t="s">
        <v>1113</v>
      </c>
      <c r="C188" s="192" t="s">
        <v>1312</v>
      </c>
      <c r="D188" s="192" t="s">
        <v>1039</v>
      </c>
      <c r="E188" s="192" t="s">
        <v>1040</v>
      </c>
      <c r="F188" s="192" t="s">
        <v>185</v>
      </c>
      <c r="G188" s="192" t="s">
        <v>1041</v>
      </c>
      <c r="H188" s="192"/>
      <c r="I188" s="192"/>
      <c r="J188" s="192"/>
      <c r="K188" s="192"/>
      <c r="L188" s="192"/>
      <c r="M188" s="192"/>
      <c r="N188" s="192"/>
      <c r="O188" s="192"/>
      <c r="P188" s="192" t="s">
        <v>1030</v>
      </c>
      <c r="Q188" s="192"/>
    </row>
    <row r="189" spans="1:17" s="194" customFormat="1" ht="28">
      <c r="A189" s="192" t="s">
        <v>1321</v>
      </c>
      <c r="B189" s="192" t="s">
        <v>1113</v>
      </c>
      <c r="C189" s="192" t="s">
        <v>1312</v>
      </c>
      <c r="D189" s="192" t="s">
        <v>1039</v>
      </c>
      <c r="E189" s="192" t="s">
        <v>1040</v>
      </c>
      <c r="F189" s="192" t="s">
        <v>185</v>
      </c>
      <c r="G189" s="192" t="s">
        <v>1041</v>
      </c>
      <c r="H189" s="192"/>
      <c r="I189" s="192"/>
      <c r="J189" s="192"/>
      <c r="K189" s="192"/>
      <c r="L189" s="192"/>
      <c r="M189" s="192"/>
      <c r="N189" s="192"/>
      <c r="O189" s="192"/>
      <c r="P189" s="192" t="s">
        <v>1030</v>
      </c>
      <c r="Q189" s="192"/>
    </row>
    <row r="190" spans="1:17" s="194" customFormat="1" ht="28">
      <c r="A190" s="192" t="s">
        <v>1322</v>
      </c>
      <c r="B190" s="192" t="s">
        <v>1323</v>
      </c>
      <c r="C190" s="192" t="s">
        <v>1312</v>
      </c>
      <c r="D190" s="192" t="s">
        <v>1039</v>
      </c>
      <c r="E190" s="192" t="s">
        <v>783</v>
      </c>
      <c r="F190" s="192" t="s">
        <v>16</v>
      </c>
      <c r="G190" s="207" t="s">
        <v>1324</v>
      </c>
      <c r="H190" s="192"/>
      <c r="I190" s="192"/>
      <c r="J190" s="192"/>
      <c r="K190" s="192"/>
      <c r="L190" s="192"/>
      <c r="M190" s="192"/>
      <c r="N190" s="192"/>
      <c r="O190" s="192"/>
      <c r="P190" s="192" t="s">
        <v>1030</v>
      </c>
      <c r="Q190" s="192"/>
    </row>
    <row r="191" spans="1:17" s="191" customFormat="1" ht="37" customHeight="1">
      <c r="A191" s="189"/>
      <c r="B191" s="189"/>
      <c r="C191" s="189"/>
      <c r="D191" s="189"/>
      <c r="E191" s="190" t="s">
        <v>107</v>
      </c>
      <c r="F191" s="189" t="s">
        <v>1046</v>
      </c>
      <c r="G191" s="199"/>
      <c r="H191" s="189" t="s">
        <v>14</v>
      </c>
      <c r="I191" s="189"/>
      <c r="J191" s="189"/>
      <c r="K191" s="189"/>
      <c r="L191" s="189"/>
      <c r="M191" s="189"/>
      <c r="N191" s="189"/>
      <c r="O191" s="189"/>
      <c r="P191" s="189" t="s">
        <v>1325</v>
      </c>
      <c r="Q191" s="189" t="s">
        <v>53</v>
      </c>
    </row>
    <row r="192" spans="1:17" s="194" customFormat="1" ht="28">
      <c r="A192" s="192" t="s">
        <v>1322</v>
      </c>
      <c r="B192" s="192" t="s">
        <v>1326</v>
      </c>
      <c r="C192" s="192" t="s">
        <v>1312</v>
      </c>
      <c r="D192" s="192" t="s">
        <v>1055</v>
      </c>
      <c r="E192" s="192" t="s">
        <v>783</v>
      </c>
      <c r="F192" s="192" t="s">
        <v>16</v>
      </c>
      <c r="G192" s="207" t="s">
        <v>1327</v>
      </c>
      <c r="H192" s="192"/>
      <c r="I192" s="192"/>
      <c r="J192" s="192"/>
      <c r="K192" s="192"/>
      <c r="L192" s="192"/>
      <c r="M192" s="192"/>
      <c r="N192" s="192"/>
      <c r="O192" s="192"/>
      <c r="P192" s="192" t="s">
        <v>1030</v>
      </c>
      <c r="Q192" s="192"/>
    </row>
    <row r="193" spans="1:17" s="191" customFormat="1" ht="24" customHeight="1">
      <c r="A193" s="189"/>
      <c r="B193" s="189"/>
      <c r="C193" s="189"/>
      <c r="D193" s="189"/>
      <c r="E193" s="190" t="s">
        <v>107</v>
      </c>
      <c r="F193" s="189" t="s">
        <v>1189</v>
      </c>
      <c r="G193" s="199"/>
      <c r="H193" s="189"/>
      <c r="I193" s="189"/>
      <c r="J193" s="189"/>
      <c r="K193" s="189"/>
      <c r="L193" s="189"/>
      <c r="M193" s="189"/>
      <c r="N193" s="189"/>
      <c r="O193" s="189"/>
      <c r="P193" s="189"/>
      <c r="Q193" s="189" t="s">
        <v>53</v>
      </c>
    </row>
    <row r="194" spans="1:17" s="194" customFormat="1" ht="28">
      <c r="A194" s="192" t="s">
        <v>748</v>
      </c>
      <c r="B194" s="192" t="s">
        <v>1049</v>
      </c>
      <c r="C194" s="192" t="s">
        <v>1328</v>
      </c>
      <c r="D194" s="192" t="s">
        <v>1050</v>
      </c>
      <c r="E194" s="192" t="s">
        <v>1051</v>
      </c>
      <c r="F194" s="192" t="s">
        <v>185</v>
      </c>
      <c r="G194" s="192" t="s">
        <v>1329</v>
      </c>
      <c r="H194" s="192"/>
      <c r="I194" s="192"/>
      <c r="J194" s="192"/>
      <c r="K194" s="192"/>
      <c r="L194" s="192"/>
      <c r="M194" s="192"/>
      <c r="N194" s="192"/>
      <c r="O194" s="192"/>
      <c r="P194" s="192" t="s">
        <v>1053</v>
      </c>
      <c r="Q194" s="192"/>
    </row>
    <row r="195" spans="1:17" s="194" customFormat="1" ht="28">
      <c r="A195" s="192" t="s">
        <v>728</v>
      </c>
      <c r="B195" s="192" t="s">
        <v>1254</v>
      </c>
      <c r="C195" s="192" t="s">
        <v>1328</v>
      </c>
      <c r="D195" s="192" t="s">
        <v>1050</v>
      </c>
      <c r="E195" s="192" t="s">
        <v>1051</v>
      </c>
      <c r="F195" s="192" t="s">
        <v>185</v>
      </c>
      <c r="G195" s="192" t="s">
        <v>1165</v>
      </c>
      <c r="H195" s="192"/>
      <c r="I195" s="192"/>
      <c r="J195" s="192"/>
      <c r="K195" s="192"/>
      <c r="L195" s="192"/>
      <c r="M195" s="192"/>
      <c r="N195" s="192"/>
      <c r="O195" s="192"/>
      <c r="P195" s="192" t="s">
        <v>1053</v>
      </c>
      <c r="Q195" s="192"/>
    </row>
    <row r="196" spans="1:17" s="191" customFormat="1" ht="42">
      <c r="A196" s="189"/>
      <c r="B196" s="189"/>
      <c r="C196" s="189"/>
      <c r="D196" s="189"/>
      <c r="E196" s="190" t="s">
        <v>107</v>
      </c>
      <c r="F196" s="189" t="s">
        <v>1036</v>
      </c>
      <c r="G196" s="199" t="s">
        <v>1330</v>
      </c>
      <c r="H196" s="189"/>
      <c r="I196" s="189"/>
      <c r="J196" s="189"/>
      <c r="K196" s="189"/>
      <c r="L196" s="189"/>
      <c r="M196" s="189"/>
      <c r="N196" s="189"/>
      <c r="O196" s="189"/>
      <c r="P196" s="189"/>
      <c r="Q196" s="189" t="s">
        <v>199</v>
      </c>
    </row>
    <row r="197" spans="1:17" s="194" customFormat="1" ht="28">
      <c r="A197" s="192" t="s">
        <v>748</v>
      </c>
      <c r="B197" s="192" t="s">
        <v>1038</v>
      </c>
      <c r="C197" s="192" t="s">
        <v>1328</v>
      </c>
      <c r="D197" s="192" t="s">
        <v>1039</v>
      </c>
      <c r="E197" s="192" t="s">
        <v>1040</v>
      </c>
      <c r="F197" s="192" t="s">
        <v>185</v>
      </c>
      <c r="G197" s="192" t="s">
        <v>1041</v>
      </c>
      <c r="H197" s="192"/>
      <c r="I197" s="192"/>
      <c r="J197" s="192"/>
      <c r="K197" s="192"/>
      <c r="L197" s="192"/>
      <c r="M197" s="192"/>
      <c r="N197" s="192"/>
      <c r="O197" s="192"/>
      <c r="P197" s="192" t="s">
        <v>1030</v>
      </c>
      <c r="Q197" s="192"/>
    </row>
    <row r="198" spans="1:17" s="191" customFormat="1" ht="28" customHeight="1">
      <c r="A198" s="189"/>
      <c r="B198" s="189"/>
      <c r="C198" s="189"/>
      <c r="D198" s="189"/>
      <c r="E198" s="190" t="s">
        <v>107</v>
      </c>
      <c r="F198" s="189" t="s">
        <v>1036</v>
      </c>
      <c r="G198" s="199"/>
      <c r="H198" s="189" t="s">
        <v>14</v>
      </c>
      <c r="I198" s="189"/>
      <c r="J198" s="189"/>
      <c r="K198" s="189"/>
      <c r="L198" s="189"/>
      <c r="M198" s="189"/>
      <c r="N198" s="189"/>
      <c r="O198" s="189"/>
      <c r="P198" s="189" t="s">
        <v>1331</v>
      </c>
      <c r="Q198" s="189" t="s">
        <v>53</v>
      </c>
    </row>
    <row r="199" spans="1:17" s="194" customFormat="1" ht="28">
      <c r="A199" s="192" t="s">
        <v>748</v>
      </c>
      <c r="B199" s="192" t="s">
        <v>1054</v>
      </c>
      <c r="C199" s="192" t="s">
        <v>1328</v>
      </c>
      <c r="D199" s="192" t="s">
        <v>1055</v>
      </c>
      <c r="E199" s="192" t="s">
        <v>1056</v>
      </c>
      <c r="F199" s="192" t="s">
        <v>185</v>
      </c>
      <c r="G199" s="192" t="s">
        <v>1041</v>
      </c>
      <c r="H199" s="192"/>
      <c r="I199" s="192"/>
      <c r="J199" s="192"/>
      <c r="K199" s="192"/>
      <c r="L199" s="192"/>
      <c r="M199" s="192"/>
      <c r="N199" s="192"/>
      <c r="O199" s="192"/>
      <c r="P199" s="192" t="s">
        <v>1030</v>
      </c>
      <c r="Q199" s="192"/>
    </row>
    <row r="200" spans="1:17" s="194" customFormat="1" ht="28">
      <c r="A200" s="192" t="s">
        <v>728</v>
      </c>
      <c r="B200" s="192" t="s">
        <v>1054</v>
      </c>
      <c r="C200" s="192" t="s">
        <v>1328</v>
      </c>
      <c r="D200" s="192" t="s">
        <v>1055</v>
      </c>
      <c r="E200" s="192" t="s">
        <v>1056</v>
      </c>
      <c r="F200" s="192" t="s">
        <v>185</v>
      </c>
      <c r="G200" s="192" t="s">
        <v>1041</v>
      </c>
      <c r="H200" s="192"/>
      <c r="I200" s="192"/>
      <c r="J200" s="192"/>
      <c r="K200" s="192"/>
      <c r="L200" s="192"/>
      <c r="M200" s="192"/>
      <c r="N200" s="192"/>
      <c r="O200" s="192"/>
      <c r="P200" s="192" t="s">
        <v>1030</v>
      </c>
      <c r="Q200" s="192"/>
    </row>
    <row r="201" spans="1:17" s="191" customFormat="1" ht="35" customHeight="1">
      <c r="A201" s="189"/>
      <c r="B201" s="189"/>
      <c r="C201" s="189"/>
      <c r="D201" s="189"/>
      <c r="E201" s="190" t="s">
        <v>107</v>
      </c>
      <c r="F201" s="189" t="s">
        <v>1036</v>
      </c>
      <c r="G201" s="199"/>
      <c r="H201" s="189"/>
      <c r="I201" s="189"/>
      <c r="J201" s="189"/>
      <c r="K201" s="189"/>
      <c r="L201" s="189"/>
      <c r="M201" s="189"/>
      <c r="N201" s="189"/>
      <c r="O201" s="189"/>
      <c r="P201" s="189"/>
      <c r="Q201" s="189" t="s">
        <v>199</v>
      </c>
    </row>
  </sheetData>
  <phoneticPr fontId="33" type="noConversion"/>
  <pageMargins left="0.70000000000000007" right="0.70000000000000007" top="0.75000000000000011" bottom="0.75000000000000011" header="0.30000000000000004" footer="0.30000000000000004"/>
  <pageSetup scale="17" fitToHeight="5" orientation="portrait"/>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pageSetUpPr fitToPage="1"/>
  </sheetPr>
  <dimension ref="A1:O37"/>
  <sheetViews>
    <sheetView workbookViewId="0">
      <pane ySplit="2" topLeftCell="A3" activePane="bottomLeft" state="frozen"/>
      <selection pane="bottomLeft" activeCell="N3" sqref="N3"/>
    </sheetView>
  </sheetViews>
  <sheetFormatPr baseColWidth="10" defaultColWidth="8.83203125" defaultRowHeight="14" x14ac:dyDescent="0"/>
  <cols>
    <col min="1" max="1" width="22.83203125" style="106" customWidth="1"/>
    <col min="2" max="2" width="20.5" style="106" customWidth="1"/>
    <col min="3" max="3" width="18" style="106" customWidth="1"/>
    <col min="4" max="4" width="7.5" style="106" customWidth="1"/>
    <col min="5" max="5" width="33.5" style="106" customWidth="1"/>
    <col min="6" max="13" width="4.33203125" style="106" customWidth="1"/>
    <col min="14" max="14" width="35.5" style="106" customWidth="1"/>
    <col min="15" max="15" width="24.6640625" style="106" customWidth="1"/>
    <col min="16" max="16384" width="8.83203125" style="106"/>
  </cols>
  <sheetData>
    <row r="1" spans="1:15" ht="85.5" customHeight="1" thickBot="1">
      <c r="E1" s="209" t="s">
        <v>1333</v>
      </c>
    </row>
    <row r="2" spans="1:15" ht="107" thickBot="1">
      <c r="A2" s="101" t="s">
        <v>844</v>
      </c>
      <c r="B2" s="102" t="s">
        <v>215</v>
      </c>
      <c r="C2" s="102" t="s">
        <v>103</v>
      </c>
      <c r="D2" s="102" t="s">
        <v>102</v>
      </c>
      <c r="E2" s="208" t="s">
        <v>1332</v>
      </c>
      <c r="F2" s="103" t="s">
        <v>100</v>
      </c>
      <c r="G2" s="103" t="s">
        <v>99</v>
      </c>
      <c r="H2" s="103" t="s">
        <v>98</v>
      </c>
      <c r="I2" s="103" t="s">
        <v>97</v>
      </c>
      <c r="J2" s="103" t="s">
        <v>96</v>
      </c>
      <c r="K2" s="103" t="s">
        <v>95</v>
      </c>
      <c r="L2" s="103" t="s">
        <v>94</v>
      </c>
      <c r="M2" s="104" t="s">
        <v>93</v>
      </c>
      <c r="N2" s="102" t="s">
        <v>92</v>
      </c>
      <c r="O2" s="105" t="s">
        <v>91</v>
      </c>
    </row>
    <row r="3" spans="1:15" ht="75">
      <c r="A3" s="109" t="s">
        <v>845</v>
      </c>
      <c r="B3" s="110" t="s">
        <v>846</v>
      </c>
      <c r="C3" s="106" t="s">
        <v>847</v>
      </c>
      <c r="D3" s="106" t="s">
        <v>9</v>
      </c>
      <c r="E3" s="110" t="s">
        <v>848</v>
      </c>
      <c r="F3" s="106" t="s">
        <v>182</v>
      </c>
      <c r="G3" s="106" t="s">
        <v>182</v>
      </c>
      <c r="H3" s="106" t="s">
        <v>182</v>
      </c>
      <c r="I3" s="106" t="s">
        <v>182</v>
      </c>
      <c r="J3" s="106" t="s">
        <v>182</v>
      </c>
      <c r="K3" s="106" t="s">
        <v>182</v>
      </c>
      <c r="L3" s="106" t="s">
        <v>182</v>
      </c>
      <c r="M3" s="106" t="s">
        <v>182</v>
      </c>
      <c r="N3" s="111"/>
      <c r="O3" s="112" t="s">
        <v>13</v>
      </c>
    </row>
    <row r="4" spans="1:15" ht="60">
      <c r="A4" s="109" t="s">
        <v>845</v>
      </c>
      <c r="B4" s="110" t="s">
        <v>849</v>
      </c>
      <c r="C4" s="106" t="s">
        <v>847</v>
      </c>
      <c r="D4" s="106" t="s">
        <v>9</v>
      </c>
      <c r="E4" s="110" t="s">
        <v>850</v>
      </c>
      <c r="F4" s="106" t="s">
        <v>182</v>
      </c>
      <c r="G4" s="106" t="s">
        <v>182</v>
      </c>
      <c r="H4" s="106" t="s">
        <v>182</v>
      </c>
      <c r="I4" s="106" t="s">
        <v>182</v>
      </c>
      <c r="J4" s="106" t="s">
        <v>182</v>
      </c>
      <c r="K4" s="106" t="s">
        <v>182</v>
      </c>
      <c r="L4" s="106" t="s">
        <v>182</v>
      </c>
      <c r="M4" s="106" t="s">
        <v>182</v>
      </c>
      <c r="N4" s="111"/>
      <c r="O4" s="112" t="s">
        <v>13</v>
      </c>
    </row>
    <row r="5" spans="1:15" ht="60">
      <c r="A5" s="109" t="s">
        <v>845</v>
      </c>
      <c r="B5" s="110" t="s">
        <v>851</v>
      </c>
      <c r="C5" s="106" t="s">
        <v>847</v>
      </c>
      <c r="D5" s="106" t="s">
        <v>9</v>
      </c>
      <c r="E5" s="110" t="s">
        <v>850</v>
      </c>
      <c r="F5" s="106" t="s">
        <v>182</v>
      </c>
      <c r="G5" s="106" t="s">
        <v>182</v>
      </c>
      <c r="H5" s="106" t="s">
        <v>182</v>
      </c>
      <c r="I5" s="106" t="s">
        <v>182</v>
      </c>
      <c r="J5" s="106" t="s">
        <v>182</v>
      </c>
      <c r="K5" s="106" t="s">
        <v>182</v>
      </c>
      <c r="L5" s="106" t="s">
        <v>182</v>
      </c>
      <c r="M5" s="106" t="s">
        <v>182</v>
      </c>
      <c r="N5" s="111"/>
      <c r="O5" s="112" t="s">
        <v>13</v>
      </c>
    </row>
    <row r="6" spans="1:15" ht="75">
      <c r="A6" s="109" t="s">
        <v>845</v>
      </c>
      <c r="B6" s="110" t="s">
        <v>852</v>
      </c>
      <c r="C6" s="106" t="s">
        <v>847</v>
      </c>
      <c r="D6" s="106" t="s">
        <v>9</v>
      </c>
      <c r="E6" s="110" t="s">
        <v>850</v>
      </c>
      <c r="F6" s="106" t="s">
        <v>182</v>
      </c>
      <c r="G6" s="106" t="s">
        <v>182</v>
      </c>
      <c r="H6" s="106" t="s">
        <v>182</v>
      </c>
      <c r="I6" s="106" t="s">
        <v>182</v>
      </c>
      <c r="J6" s="106" t="s">
        <v>182</v>
      </c>
      <c r="K6" s="106" t="s">
        <v>182</v>
      </c>
      <c r="L6" s="106" t="s">
        <v>182</v>
      </c>
      <c r="M6" s="106" t="s">
        <v>182</v>
      </c>
      <c r="N6" s="111"/>
      <c r="O6" s="112" t="s">
        <v>13</v>
      </c>
    </row>
    <row r="7" spans="1:15" ht="75">
      <c r="A7" s="109" t="s">
        <v>845</v>
      </c>
      <c r="B7" s="110" t="s">
        <v>853</v>
      </c>
      <c r="C7" s="106" t="s">
        <v>847</v>
      </c>
      <c r="D7" s="106" t="s">
        <v>9</v>
      </c>
      <c r="E7" s="110" t="s">
        <v>850</v>
      </c>
      <c r="F7" s="106" t="s">
        <v>182</v>
      </c>
      <c r="G7" s="106" t="s">
        <v>182</v>
      </c>
      <c r="H7" s="106" t="s">
        <v>182</v>
      </c>
      <c r="I7" s="106" t="s">
        <v>182</v>
      </c>
      <c r="J7" s="106" t="s">
        <v>182</v>
      </c>
      <c r="K7" s="106" t="s">
        <v>182</v>
      </c>
      <c r="L7" s="106" t="s">
        <v>182</v>
      </c>
      <c r="M7" s="106" t="s">
        <v>182</v>
      </c>
      <c r="N7" s="111"/>
      <c r="O7" s="112" t="s">
        <v>13</v>
      </c>
    </row>
    <row r="8" spans="1:15" ht="75">
      <c r="A8" s="109" t="s">
        <v>845</v>
      </c>
      <c r="B8" s="110" t="s">
        <v>854</v>
      </c>
      <c r="C8" s="106" t="s">
        <v>847</v>
      </c>
      <c r="D8" s="106" t="s">
        <v>9</v>
      </c>
      <c r="E8" s="110" t="s">
        <v>850</v>
      </c>
      <c r="F8" s="106" t="s">
        <v>182</v>
      </c>
      <c r="G8" s="106" t="s">
        <v>182</v>
      </c>
      <c r="H8" s="106" t="s">
        <v>182</v>
      </c>
      <c r="I8" s="106" t="s">
        <v>182</v>
      </c>
      <c r="J8" s="106" t="s">
        <v>182</v>
      </c>
      <c r="K8" s="106" t="s">
        <v>182</v>
      </c>
      <c r="L8" s="106" t="s">
        <v>182</v>
      </c>
      <c r="M8" s="106" t="s">
        <v>182</v>
      </c>
      <c r="N8" s="111"/>
      <c r="O8" s="112" t="s">
        <v>13</v>
      </c>
    </row>
    <row r="9" spans="1:15" ht="75">
      <c r="A9" s="109" t="s">
        <v>845</v>
      </c>
      <c r="B9" s="110" t="s">
        <v>855</v>
      </c>
      <c r="C9" s="106" t="s">
        <v>847</v>
      </c>
      <c r="D9" s="106" t="s">
        <v>9</v>
      </c>
      <c r="E9" s="110" t="s">
        <v>850</v>
      </c>
      <c r="F9" s="106" t="s">
        <v>182</v>
      </c>
      <c r="G9" s="106" t="s">
        <v>182</v>
      </c>
      <c r="H9" s="106" t="s">
        <v>182</v>
      </c>
      <c r="I9" s="106" t="s">
        <v>182</v>
      </c>
      <c r="J9" s="106" t="s">
        <v>182</v>
      </c>
      <c r="K9" s="106" t="s">
        <v>182</v>
      </c>
      <c r="L9" s="106" t="s">
        <v>182</v>
      </c>
      <c r="M9" s="106" t="s">
        <v>182</v>
      </c>
      <c r="N9" s="111"/>
      <c r="O9" s="112" t="s">
        <v>13</v>
      </c>
    </row>
    <row r="10" spans="1:15" ht="75">
      <c r="A10" s="109" t="s">
        <v>845</v>
      </c>
      <c r="B10" s="110" t="s">
        <v>856</v>
      </c>
      <c r="C10" s="106" t="s">
        <v>847</v>
      </c>
      <c r="D10" s="106" t="s">
        <v>9</v>
      </c>
      <c r="E10" s="110" t="s">
        <v>857</v>
      </c>
      <c r="F10" s="106" t="s">
        <v>182</v>
      </c>
      <c r="G10" s="106" t="s">
        <v>182</v>
      </c>
      <c r="H10" s="106" t="s">
        <v>182</v>
      </c>
      <c r="I10" s="106" t="s">
        <v>182</v>
      </c>
      <c r="J10" s="106" t="s">
        <v>182</v>
      </c>
      <c r="K10" s="106" t="s">
        <v>182</v>
      </c>
      <c r="L10" s="106" t="s">
        <v>182</v>
      </c>
      <c r="M10" s="106" t="s">
        <v>182</v>
      </c>
      <c r="N10" s="111"/>
      <c r="O10" s="112" t="s">
        <v>13</v>
      </c>
    </row>
    <row r="11" spans="1:15" ht="75">
      <c r="A11" s="109" t="s">
        <v>845</v>
      </c>
      <c r="B11" s="110" t="s">
        <v>858</v>
      </c>
      <c r="C11" s="106" t="s">
        <v>847</v>
      </c>
      <c r="D11" s="106" t="s">
        <v>9</v>
      </c>
      <c r="E11" s="110" t="s">
        <v>859</v>
      </c>
      <c r="F11" s="106" t="s">
        <v>182</v>
      </c>
      <c r="G11" s="106" t="s">
        <v>182</v>
      </c>
      <c r="H11" s="106" t="s">
        <v>182</v>
      </c>
      <c r="I11" s="106" t="s">
        <v>182</v>
      </c>
      <c r="J11" s="106" t="s">
        <v>182</v>
      </c>
      <c r="K11" s="106" t="s">
        <v>182</v>
      </c>
      <c r="L11" s="106" t="s">
        <v>182</v>
      </c>
      <c r="M11" s="106" t="s">
        <v>182</v>
      </c>
      <c r="N11" s="111"/>
      <c r="O11" s="112" t="s">
        <v>13</v>
      </c>
    </row>
    <row r="12" spans="1:15" ht="60">
      <c r="A12" s="109" t="s">
        <v>845</v>
      </c>
      <c r="B12" s="110" t="s">
        <v>860</v>
      </c>
      <c r="C12" s="106" t="s">
        <v>847</v>
      </c>
      <c r="D12" s="106" t="s">
        <v>9</v>
      </c>
      <c r="E12" s="110" t="s">
        <v>850</v>
      </c>
      <c r="F12" s="106" t="s">
        <v>182</v>
      </c>
      <c r="G12" s="106" t="s">
        <v>182</v>
      </c>
      <c r="H12" s="106" t="s">
        <v>182</v>
      </c>
      <c r="I12" s="106" t="s">
        <v>182</v>
      </c>
      <c r="J12" s="106" t="s">
        <v>182</v>
      </c>
      <c r="K12" s="106" t="s">
        <v>182</v>
      </c>
      <c r="L12" s="106" t="s">
        <v>182</v>
      </c>
      <c r="M12" s="106" t="s">
        <v>182</v>
      </c>
      <c r="N12" s="111"/>
      <c r="O12" s="112" t="s">
        <v>13</v>
      </c>
    </row>
    <row r="13" spans="1:15" ht="75">
      <c r="A13" s="109" t="s">
        <v>845</v>
      </c>
      <c r="B13" s="110" t="s">
        <v>861</v>
      </c>
      <c r="C13" s="106" t="s">
        <v>847</v>
      </c>
      <c r="D13" s="106" t="s">
        <v>9</v>
      </c>
      <c r="E13" s="110" t="s">
        <v>862</v>
      </c>
      <c r="F13" s="106" t="s">
        <v>182</v>
      </c>
      <c r="G13" s="106" t="s">
        <v>182</v>
      </c>
      <c r="H13" s="106" t="s">
        <v>182</v>
      </c>
      <c r="I13" s="106" t="s">
        <v>182</v>
      </c>
      <c r="J13" s="106" t="s">
        <v>182</v>
      </c>
      <c r="K13" s="106" t="s">
        <v>182</v>
      </c>
      <c r="L13" s="106" t="s">
        <v>182</v>
      </c>
      <c r="M13" s="106" t="s">
        <v>182</v>
      </c>
      <c r="N13" s="111"/>
      <c r="O13" s="112" t="s">
        <v>13</v>
      </c>
    </row>
    <row r="14" spans="1:15" ht="56">
      <c r="A14" s="109" t="s">
        <v>845</v>
      </c>
      <c r="B14" s="110" t="s">
        <v>863</v>
      </c>
      <c r="C14" s="106" t="s">
        <v>847</v>
      </c>
      <c r="D14" s="106" t="s">
        <v>9</v>
      </c>
      <c r="E14" s="110" t="s">
        <v>864</v>
      </c>
      <c r="F14" s="106" t="s">
        <v>182</v>
      </c>
      <c r="G14" s="106" t="s">
        <v>182</v>
      </c>
      <c r="H14" s="106" t="s">
        <v>182</v>
      </c>
      <c r="I14" s="106" t="s">
        <v>182</v>
      </c>
      <c r="J14" s="106" t="s">
        <v>182</v>
      </c>
      <c r="K14" s="106" t="s">
        <v>182</v>
      </c>
      <c r="L14" s="106" t="s">
        <v>182</v>
      </c>
      <c r="M14" s="106" t="s">
        <v>182</v>
      </c>
      <c r="N14" s="111"/>
      <c r="O14" s="112" t="s">
        <v>13</v>
      </c>
    </row>
    <row r="15" spans="1:15" ht="56">
      <c r="A15" s="109" t="s">
        <v>845</v>
      </c>
      <c r="B15" s="110" t="s">
        <v>865</v>
      </c>
      <c r="C15" s="106" t="s">
        <v>847</v>
      </c>
      <c r="D15" s="106" t="s">
        <v>9</v>
      </c>
      <c r="E15" s="110" t="s">
        <v>866</v>
      </c>
      <c r="F15" s="106" t="s">
        <v>182</v>
      </c>
      <c r="G15" s="106" t="s">
        <v>182</v>
      </c>
      <c r="H15" s="106" t="s">
        <v>182</v>
      </c>
      <c r="I15" s="106" t="s">
        <v>182</v>
      </c>
      <c r="J15" s="106" t="s">
        <v>182</v>
      </c>
      <c r="K15" s="106" t="s">
        <v>182</v>
      </c>
      <c r="L15" s="106" t="s">
        <v>182</v>
      </c>
      <c r="M15" s="106" t="s">
        <v>182</v>
      </c>
      <c r="N15" s="111"/>
      <c r="O15" s="112" t="s">
        <v>13</v>
      </c>
    </row>
    <row r="16" spans="1:15" ht="56">
      <c r="A16" s="109" t="s">
        <v>845</v>
      </c>
      <c r="B16" s="106" t="s">
        <v>867</v>
      </c>
      <c r="C16" s="106" t="s">
        <v>847</v>
      </c>
      <c r="D16" s="106" t="s">
        <v>9</v>
      </c>
      <c r="E16" s="107" t="s">
        <v>868</v>
      </c>
      <c r="F16" s="106" t="s">
        <v>182</v>
      </c>
      <c r="G16" s="106" t="s">
        <v>182</v>
      </c>
      <c r="H16" s="106" t="s">
        <v>182</v>
      </c>
      <c r="I16" s="106" t="s">
        <v>182</v>
      </c>
      <c r="J16" s="106" t="s">
        <v>182</v>
      </c>
      <c r="K16" s="106" t="s">
        <v>182</v>
      </c>
      <c r="L16" s="106" t="s">
        <v>182</v>
      </c>
      <c r="M16" s="106" t="s">
        <v>182</v>
      </c>
      <c r="O16" s="112" t="s">
        <v>13</v>
      </c>
    </row>
    <row r="17" spans="1:15" ht="56">
      <c r="A17" s="109" t="s">
        <v>845</v>
      </c>
      <c r="B17" s="106" t="s">
        <v>869</v>
      </c>
      <c r="C17" s="106" t="s">
        <v>847</v>
      </c>
      <c r="D17" s="106" t="s">
        <v>9</v>
      </c>
      <c r="E17" s="107" t="s">
        <v>870</v>
      </c>
      <c r="F17" s="106" t="s">
        <v>182</v>
      </c>
      <c r="G17" s="106" t="s">
        <v>182</v>
      </c>
      <c r="H17" s="106" t="s">
        <v>182</v>
      </c>
      <c r="I17" s="106" t="s">
        <v>182</v>
      </c>
      <c r="J17" s="106" t="s">
        <v>182</v>
      </c>
      <c r="K17" s="106" t="s">
        <v>182</v>
      </c>
      <c r="L17" s="106" t="s">
        <v>182</v>
      </c>
      <c r="M17" s="106" t="s">
        <v>182</v>
      </c>
      <c r="O17" s="112" t="s">
        <v>13</v>
      </c>
    </row>
    <row r="18" spans="1:15" ht="56">
      <c r="A18" s="109" t="s">
        <v>845</v>
      </c>
      <c r="B18" s="106" t="s">
        <v>871</v>
      </c>
      <c r="C18" s="106" t="s">
        <v>847</v>
      </c>
      <c r="D18" s="106" t="s">
        <v>9</v>
      </c>
      <c r="E18" s="113" t="s">
        <v>872</v>
      </c>
      <c r="F18" s="106" t="s">
        <v>182</v>
      </c>
      <c r="G18" s="106" t="s">
        <v>182</v>
      </c>
      <c r="H18" s="106" t="s">
        <v>182</v>
      </c>
      <c r="I18" s="106" t="s">
        <v>182</v>
      </c>
      <c r="J18" s="106" t="s">
        <v>182</v>
      </c>
      <c r="K18" s="106" t="s">
        <v>182</v>
      </c>
      <c r="L18" s="106" t="s">
        <v>182</v>
      </c>
      <c r="M18" s="106" t="s">
        <v>182</v>
      </c>
      <c r="O18" s="112" t="s">
        <v>13</v>
      </c>
    </row>
    <row r="19" spans="1:15" ht="56">
      <c r="A19" s="109" t="s">
        <v>845</v>
      </c>
      <c r="B19" s="106" t="s">
        <v>873</v>
      </c>
      <c r="C19" s="106" t="s">
        <v>847</v>
      </c>
      <c r="D19" s="106" t="s">
        <v>9</v>
      </c>
      <c r="E19" s="113" t="s">
        <v>874</v>
      </c>
      <c r="F19" s="106" t="s">
        <v>182</v>
      </c>
      <c r="G19" s="106" t="s">
        <v>182</v>
      </c>
      <c r="H19" s="106" t="s">
        <v>182</v>
      </c>
      <c r="I19" s="106" t="s">
        <v>182</v>
      </c>
      <c r="J19" s="106" t="s">
        <v>182</v>
      </c>
      <c r="K19" s="106" t="s">
        <v>182</v>
      </c>
      <c r="L19" s="106" t="s">
        <v>182</v>
      </c>
      <c r="M19" s="106" t="s">
        <v>182</v>
      </c>
      <c r="O19" s="112" t="s">
        <v>13</v>
      </c>
    </row>
    <row r="20" spans="1:15" ht="56">
      <c r="A20" s="109" t="s">
        <v>845</v>
      </c>
      <c r="B20" s="106" t="s">
        <v>875</v>
      </c>
      <c r="C20" s="106" t="s">
        <v>847</v>
      </c>
      <c r="D20" s="106" t="s">
        <v>9</v>
      </c>
      <c r="E20" s="113" t="s">
        <v>872</v>
      </c>
      <c r="F20" s="106" t="s">
        <v>182</v>
      </c>
      <c r="G20" s="106" t="s">
        <v>182</v>
      </c>
      <c r="H20" s="106" t="s">
        <v>182</v>
      </c>
      <c r="I20" s="106" t="s">
        <v>182</v>
      </c>
      <c r="J20" s="106" t="s">
        <v>182</v>
      </c>
      <c r="K20" s="106" t="s">
        <v>182</v>
      </c>
      <c r="L20" s="106" t="s">
        <v>182</v>
      </c>
      <c r="M20" s="106" t="s">
        <v>182</v>
      </c>
      <c r="O20" s="112" t="s">
        <v>13</v>
      </c>
    </row>
    <row r="21" spans="1:15" ht="56">
      <c r="A21" s="109" t="s">
        <v>845</v>
      </c>
      <c r="B21" s="106" t="s">
        <v>876</v>
      </c>
      <c r="C21" s="106" t="s">
        <v>847</v>
      </c>
      <c r="D21" s="106" t="s">
        <v>9</v>
      </c>
      <c r="E21" s="113" t="s">
        <v>877</v>
      </c>
      <c r="F21" s="106" t="s">
        <v>182</v>
      </c>
      <c r="G21" s="106" t="s">
        <v>182</v>
      </c>
      <c r="H21" s="106" t="s">
        <v>182</v>
      </c>
      <c r="I21" s="106" t="s">
        <v>182</v>
      </c>
      <c r="J21" s="106" t="s">
        <v>182</v>
      </c>
      <c r="K21" s="106" t="s">
        <v>182</v>
      </c>
      <c r="L21" s="106" t="s">
        <v>182</v>
      </c>
      <c r="M21" s="106" t="s">
        <v>182</v>
      </c>
      <c r="O21" s="112" t="s">
        <v>13</v>
      </c>
    </row>
    <row r="22" spans="1:15" ht="56">
      <c r="A22" s="109" t="s">
        <v>845</v>
      </c>
      <c r="B22" s="106" t="s">
        <v>878</v>
      </c>
      <c r="C22" s="106" t="s">
        <v>847</v>
      </c>
      <c r="D22" s="106" t="s">
        <v>9</v>
      </c>
      <c r="E22" s="113" t="s">
        <v>872</v>
      </c>
      <c r="F22" s="106" t="s">
        <v>182</v>
      </c>
      <c r="G22" s="106" t="s">
        <v>182</v>
      </c>
      <c r="H22" s="106" t="s">
        <v>182</v>
      </c>
      <c r="I22" s="106" t="s">
        <v>182</v>
      </c>
      <c r="J22" s="106" t="s">
        <v>182</v>
      </c>
      <c r="K22" s="106" t="s">
        <v>182</v>
      </c>
      <c r="L22" s="106" t="s">
        <v>182</v>
      </c>
      <c r="M22" s="106" t="s">
        <v>182</v>
      </c>
      <c r="O22" s="112" t="s">
        <v>13</v>
      </c>
    </row>
    <row r="23" spans="1:15" ht="56">
      <c r="A23" s="109" t="s">
        <v>845</v>
      </c>
      <c r="B23" s="106" t="s">
        <v>879</v>
      </c>
      <c r="C23" s="106" t="s">
        <v>847</v>
      </c>
      <c r="D23" s="106" t="s">
        <v>9</v>
      </c>
      <c r="E23" s="113" t="s">
        <v>880</v>
      </c>
      <c r="F23" s="106" t="s">
        <v>182</v>
      </c>
      <c r="G23" s="106" t="s">
        <v>182</v>
      </c>
      <c r="H23" s="106" t="s">
        <v>182</v>
      </c>
      <c r="I23" s="106" t="s">
        <v>182</v>
      </c>
      <c r="J23" s="106" t="s">
        <v>182</v>
      </c>
      <c r="K23" s="106" t="s">
        <v>182</v>
      </c>
      <c r="L23" s="106" t="s">
        <v>182</v>
      </c>
      <c r="M23" s="106" t="s">
        <v>182</v>
      </c>
      <c r="O23" s="112" t="s">
        <v>13</v>
      </c>
    </row>
    <row r="24" spans="1:15" ht="56">
      <c r="A24" s="109" t="s">
        <v>845</v>
      </c>
      <c r="B24" s="106" t="s">
        <v>881</v>
      </c>
      <c r="C24" s="106" t="s">
        <v>847</v>
      </c>
      <c r="D24" s="106" t="s">
        <v>9</v>
      </c>
      <c r="E24" s="106" t="s">
        <v>882</v>
      </c>
      <c r="F24" s="106" t="s">
        <v>182</v>
      </c>
      <c r="G24" s="106" t="s">
        <v>182</v>
      </c>
      <c r="H24" s="106" t="s">
        <v>182</v>
      </c>
      <c r="I24" s="106" t="s">
        <v>182</v>
      </c>
      <c r="J24" s="106" t="s">
        <v>182</v>
      </c>
      <c r="K24" s="106" t="s">
        <v>182</v>
      </c>
      <c r="L24" s="106" t="s">
        <v>182</v>
      </c>
      <c r="M24" s="106" t="s">
        <v>182</v>
      </c>
      <c r="O24" s="112" t="s">
        <v>13</v>
      </c>
    </row>
    <row r="25" spans="1:15" ht="56">
      <c r="A25" s="109" t="s">
        <v>845</v>
      </c>
      <c r="B25" s="106" t="s">
        <v>883</v>
      </c>
      <c r="C25" s="106" t="s">
        <v>847</v>
      </c>
      <c r="D25" s="106" t="s">
        <v>9</v>
      </c>
      <c r="E25" s="113" t="s">
        <v>884</v>
      </c>
      <c r="F25" s="106" t="s">
        <v>182</v>
      </c>
      <c r="G25" s="106" t="s">
        <v>182</v>
      </c>
      <c r="H25" s="106" t="s">
        <v>182</v>
      </c>
      <c r="I25" s="106" t="s">
        <v>182</v>
      </c>
      <c r="J25" s="106" t="s">
        <v>182</v>
      </c>
      <c r="K25" s="106" t="s">
        <v>182</v>
      </c>
      <c r="L25" s="106" t="s">
        <v>182</v>
      </c>
      <c r="M25" s="106" t="s">
        <v>182</v>
      </c>
      <c r="O25" s="112" t="s">
        <v>13</v>
      </c>
    </row>
    <row r="26" spans="1:15" ht="56">
      <c r="A26" s="109" t="s">
        <v>845</v>
      </c>
      <c r="B26" s="106" t="s">
        <v>885</v>
      </c>
      <c r="C26" s="106" t="s">
        <v>847</v>
      </c>
      <c r="D26" s="106" t="s">
        <v>9</v>
      </c>
      <c r="E26" s="113" t="s">
        <v>886</v>
      </c>
      <c r="F26" s="106" t="s">
        <v>182</v>
      </c>
      <c r="G26" s="106" t="s">
        <v>182</v>
      </c>
      <c r="H26" s="106" t="s">
        <v>182</v>
      </c>
      <c r="I26" s="106" t="s">
        <v>182</v>
      </c>
      <c r="J26" s="106" t="s">
        <v>182</v>
      </c>
      <c r="K26" s="106" t="s">
        <v>182</v>
      </c>
      <c r="L26" s="106" t="s">
        <v>182</v>
      </c>
      <c r="M26" s="106" t="s">
        <v>182</v>
      </c>
      <c r="O26" s="112" t="s">
        <v>13</v>
      </c>
    </row>
    <row r="27" spans="1:15" ht="56">
      <c r="A27" s="109" t="s">
        <v>845</v>
      </c>
      <c r="B27" s="106" t="s">
        <v>887</v>
      </c>
      <c r="C27" s="106" t="s">
        <v>847</v>
      </c>
      <c r="D27" s="106" t="s">
        <v>9</v>
      </c>
      <c r="E27" s="113" t="s">
        <v>888</v>
      </c>
      <c r="F27" s="106" t="s">
        <v>182</v>
      </c>
      <c r="G27" s="106" t="s">
        <v>182</v>
      </c>
      <c r="H27" s="106" t="s">
        <v>182</v>
      </c>
      <c r="I27" s="106" t="s">
        <v>182</v>
      </c>
      <c r="J27" s="106" t="s">
        <v>182</v>
      </c>
      <c r="K27" s="106" t="s">
        <v>182</v>
      </c>
      <c r="L27" s="106" t="s">
        <v>182</v>
      </c>
      <c r="M27" s="106" t="s">
        <v>182</v>
      </c>
      <c r="O27" s="112" t="s">
        <v>13</v>
      </c>
    </row>
    <row r="28" spans="1:15" ht="28">
      <c r="A28" s="107" t="s">
        <v>889</v>
      </c>
      <c r="B28" s="106" t="s">
        <v>890</v>
      </c>
      <c r="C28" s="106" t="s">
        <v>891</v>
      </c>
      <c r="D28" s="106" t="s">
        <v>9</v>
      </c>
      <c r="E28" s="113" t="s">
        <v>892</v>
      </c>
      <c r="F28" s="106" t="s">
        <v>182</v>
      </c>
      <c r="G28" s="106" t="s">
        <v>182</v>
      </c>
      <c r="H28" s="106" t="s">
        <v>182</v>
      </c>
      <c r="I28" s="106" t="s">
        <v>182</v>
      </c>
      <c r="J28" s="106" t="s">
        <v>182</v>
      </c>
      <c r="K28" s="106" t="s">
        <v>182</v>
      </c>
      <c r="L28" s="106" t="s">
        <v>182</v>
      </c>
      <c r="M28" s="106" t="s">
        <v>182</v>
      </c>
      <c r="O28" s="112" t="s">
        <v>13</v>
      </c>
    </row>
    <row r="29" spans="1:15" ht="15">
      <c r="A29" s="107" t="s">
        <v>889</v>
      </c>
      <c r="B29" s="106" t="s">
        <v>893</v>
      </c>
      <c r="C29" s="106" t="s">
        <v>891</v>
      </c>
      <c r="D29" s="106" t="s">
        <v>9</v>
      </c>
      <c r="E29" s="113" t="s">
        <v>894</v>
      </c>
      <c r="F29" s="106" t="s">
        <v>182</v>
      </c>
      <c r="G29" s="106" t="s">
        <v>182</v>
      </c>
      <c r="H29" s="106" t="s">
        <v>182</v>
      </c>
      <c r="I29" s="106" t="s">
        <v>182</v>
      </c>
      <c r="J29" s="106" t="s">
        <v>182</v>
      </c>
      <c r="K29" s="106" t="s">
        <v>182</v>
      </c>
      <c r="L29" s="106" t="s">
        <v>182</v>
      </c>
      <c r="M29" s="106" t="s">
        <v>182</v>
      </c>
      <c r="O29" s="112" t="s">
        <v>13</v>
      </c>
    </row>
    <row r="30" spans="1:15" ht="15">
      <c r="A30" s="107" t="s">
        <v>889</v>
      </c>
      <c r="B30" s="106" t="s">
        <v>895</v>
      </c>
      <c r="C30" s="106" t="s">
        <v>891</v>
      </c>
      <c r="D30" s="106" t="s">
        <v>9</v>
      </c>
      <c r="E30" s="113" t="s">
        <v>896</v>
      </c>
      <c r="F30" s="106" t="s">
        <v>182</v>
      </c>
      <c r="G30" s="106" t="s">
        <v>182</v>
      </c>
      <c r="H30" s="106" t="s">
        <v>182</v>
      </c>
      <c r="I30" s="106" t="s">
        <v>182</v>
      </c>
      <c r="J30" s="106" t="s">
        <v>182</v>
      </c>
      <c r="K30" s="106" t="s">
        <v>182</v>
      </c>
      <c r="L30" s="106" t="s">
        <v>182</v>
      </c>
      <c r="M30" s="106" t="s">
        <v>182</v>
      </c>
      <c r="O30" s="112" t="s">
        <v>13</v>
      </c>
    </row>
    <row r="31" spans="1:15" ht="28">
      <c r="A31" s="107" t="s">
        <v>889</v>
      </c>
      <c r="B31" s="106" t="s">
        <v>897</v>
      </c>
      <c r="C31" s="106" t="s">
        <v>891</v>
      </c>
      <c r="D31" s="106" t="s">
        <v>9</v>
      </c>
      <c r="E31" s="113" t="s">
        <v>898</v>
      </c>
      <c r="F31" s="106" t="s">
        <v>182</v>
      </c>
      <c r="G31" s="106" t="s">
        <v>182</v>
      </c>
      <c r="H31" s="106" t="s">
        <v>182</v>
      </c>
      <c r="I31" s="106" t="s">
        <v>182</v>
      </c>
      <c r="J31" s="106" t="s">
        <v>182</v>
      </c>
      <c r="K31" s="106" t="s">
        <v>182</v>
      </c>
      <c r="L31" s="106" t="s">
        <v>182</v>
      </c>
      <c r="M31" s="106" t="s">
        <v>182</v>
      </c>
      <c r="O31" s="112" t="s">
        <v>13</v>
      </c>
    </row>
    <row r="32" spans="1:15" s="108" customFormat="1" ht="15">
      <c r="A32" s="108" t="s">
        <v>889</v>
      </c>
      <c r="B32" s="108" t="s">
        <v>899</v>
      </c>
      <c r="C32" s="106" t="s">
        <v>891</v>
      </c>
      <c r="D32" s="106" t="s">
        <v>9</v>
      </c>
      <c r="E32" s="108" t="s">
        <v>900</v>
      </c>
      <c r="F32" s="106" t="s">
        <v>182</v>
      </c>
      <c r="G32" s="106" t="s">
        <v>182</v>
      </c>
      <c r="H32" s="106" t="s">
        <v>182</v>
      </c>
      <c r="I32" s="106" t="s">
        <v>182</v>
      </c>
      <c r="J32" s="106" t="s">
        <v>182</v>
      </c>
      <c r="K32" s="106" t="s">
        <v>182</v>
      </c>
      <c r="L32" s="106" t="s">
        <v>182</v>
      </c>
      <c r="M32" s="106" t="s">
        <v>182</v>
      </c>
      <c r="O32" s="112" t="s">
        <v>13</v>
      </c>
    </row>
    <row r="33" spans="1:15" ht="42">
      <c r="A33" s="106" t="s">
        <v>901</v>
      </c>
      <c r="B33" s="106" t="s">
        <v>902</v>
      </c>
      <c r="C33" s="106" t="s">
        <v>903</v>
      </c>
      <c r="D33" s="106" t="s">
        <v>185</v>
      </c>
      <c r="E33" s="106" t="s">
        <v>904</v>
      </c>
      <c r="F33" s="106" t="s">
        <v>182</v>
      </c>
      <c r="G33" s="106" t="s">
        <v>182</v>
      </c>
      <c r="H33" s="106" t="s">
        <v>14</v>
      </c>
      <c r="I33" s="106" t="s">
        <v>182</v>
      </c>
      <c r="J33" s="106" t="s">
        <v>182</v>
      </c>
      <c r="K33" s="106" t="s">
        <v>14</v>
      </c>
      <c r="L33" s="106" t="s">
        <v>182</v>
      </c>
      <c r="M33" s="106" t="s">
        <v>182</v>
      </c>
      <c r="N33" s="106" t="s">
        <v>905</v>
      </c>
      <c r="O33" s="106" t="s">
        <v>53</v>
      </c>
    </row>
    <row r="34" spans="1:15" ht="42">
      <c r="A34" s="106" t="s">
        <v>901</v>
      </c>
      <c r="B34" s="106" t="s">
        <v>906</v>
      </c>
      <c r="C34" s="106" t="s">
        <v>903</v>
      </c>
      <c r="D34" s="106" t="s">
        <v>185</v>
      </c>
      <c r="E34" s="106" t="s">
        <v>907</v>
      </c>
      <c r="F34" s="106" t="s">
        <v>182</v>
      </c>
      <c r="G34" s="106" t="s">
        <v>182</v>
      </c>
      <c r="H34" s="106" t="s">
        <v>14</v>
      </c>
      <c r="I34" s="106" t="s">
        <v>182</v>
      </c>
      <c r="J34" s="106" t="s">
        <v>182</v>
      </c>
      <c r="K34" s="106" t="s">
        <v>14</v>
      </c>
      <c r="L34" s="106" t="s">
        <v>182</v>
      </c>
      <c r="M34" s="106" t="s">
        <v>182</v>
      </c>
      <c r="N34" s="106" t="s">
        <v>905</v>
      </c>
      <c r="O34" s="106" t="s">
        <v>53</v>
      </c>
    </row>
    <row r="35" spans="1:15" ht="84">
      <c r="A35" s="106" t="s">
        <v>908</v>
      </c>
      <c r="B35" s="106" t="s">
        <v>909</v>
      </c>
      <c r="C35" s="106" t="s">
        <v>910</v>
      </c>
      <c r="D35" s="106" t="s">
        <v>911</v>
      </c>
      <c r="E35" s="106" t="s">
        <v>912</v>
      </c>
      <c r="F35" s="106" t="s">
        <v>14</v>
      </c>
      <c r="K35" s="106" t="s">
        <v>21</v>
      </c>
      <c r="N35" s="106" t="s">
        <v>913</v>
      </c>
      <c r="O35" s="106" t="s">
        <v>13</v>
      </c>
    </row>
    <row r="36" spans="1:15" ht="56">
      <c r="A36" s="106" t="s">
        <v>908</v>
      </c>
      <c r="B36" s="106" t="s">
        <v>914</v>
      </c>
      <c r="C36" s="106" t="s">
        <v>910</v>
      </c>
      <c r="D36" s="106" t="s">
        <v>16</v>
      </c>
      <c r="E36" s="106" t="s">
        <v>915</v>
      </c>
      <c r="N36" s="106" t="s">
        <v>916</v>
      </c>
      <c r="O36" s="106" t="s">
        <v>53</v>
      </c>
    </row>
    <row r="37" spans="1:15" ht="56">
      <c r="A37" s="106" t="s">
        <v>908</v>
      </c>
      <c r="B37" s="106" t="s">
        <v>917</v>
      </c>
      <c r="C37" s="106" t="s">
        <v>910</v>
      </c>
      <c r="D37" s="106" t="s">
        <v>16</v>
      </c>
      <c r="E37" s="106" t="s">
        <v>915</v>
      </c>
      <c r="N37" s="106" t="s">
        <v>916</v>
      </c>
      <c r="O37" s="106" t="s">
        <v>53</v>
      </c>
    </row>
  </sheetData>
  <phoneticPr fontId="33" type="noConversion"/>
  <pageMargins left="0.7" right="0.7" top="0.75" bottom="0.75" header="0.3" footer="0.3"/>
  <pageSetup scale="52" fitToHeight="2" pageOrder="overThenDown" orientation="landscape"/>
  <drawing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Q1 Diagnosis mTBI</vt:lpstr>
      <vt:lpstr>Q2 (evidence profile table)</vt:lpstr>
      <vt:lpstr>Q3 Prognosis ICA (3)</vt:lpstr>
      <vt:lpstr>Q4 (Giza)</vt:lpstr>
      <vt:lpstr>Q5 Prognosis LT</vt:lpstr>
      <vt:lpstr>Q6 Therapeutic</vt:lpstr>
    </vt:vector>
  </TitlesOfParts>
  <Manager/>
  <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Evidence Tables</dc:title>
  <dc:subject>Spreadsheet</dc:subject>
  <dc:creator>PEDIATRIC MILD TRAUMATIC BRAIN INJURY GUIDELINE WORKGROUP </dc:creator>
  <cp:keywords/>
  <dc:description/>
  <cp:lastModifiedBy>Elizabeth Notter</cp:lastModifiedBy>
  <cp:lastPrinted>2016-08-24T20:58:27Z</cp:lastPrinted>
  <dcterms:created xsi:type="dcterms:W3CDTF">2016-07-19T13:10:00Z</dcterms:created>
  <dcterms:modified xsi:type="dcterms:W3CDTF">2016-08-24T21:01:41Z</dcterms:modified>
  <cp:category>pediatric, tbi, guidelines, diagnosis, prognosis, evidence profile, therapeutic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anguage">
    <vt:lpwstr>English</vt:lpwstr>
  </property>
</Properties>
</file>